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ącznik nr 1" sheetId="1" r:id="rId1"/>
  </sheets>
  <definedNames>
    <definedName name="_xlnm.Print_Titles" localSheetId="0">'załącznik nr 1'!$8:$8</definedName>
  </definedNames>
  <calcPr fullCalcOnLoad="1"/>
</workbook>
</file>

<file path=xl/sharedStrings.xml><?xml version="1.0" encoding="utf-8"?>
<sst xmlns="http://schemas.openxmlformats.org/spreadsheetml/2006/main" count="196" uniqueCount="152">
  <si>
    <t>dział</t>
  </si>
  <si>
    <t>rozdział</t>
  </si>
  <si>
    <t>§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</si>
  <si>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</si>
  <si>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</si>
  <si>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</si>
  <si>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</si>
  <si>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</si>
  <si>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</si>
  <si>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</si>
  <si>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</si>
  <si>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</si>
  <si>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</si>
  <si>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</si>
  <si>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</si>
  <si>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</si>
  <si>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</si>
  <si>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</si>
  <si>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</si>
  <si>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</si>
  <si>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</si>
  <si>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</si>
  <si>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</si>
  <si>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</si>
  <si>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</si>
  <si>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</si>
  <si>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</si>
  <si>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</si>
  <si>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</si>
  <si>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</si>
  <si>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</si>
  <si>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</si>
  <si>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</si>
  <si>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</si>
  <si>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</si>
  <si>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</si>
  <si>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</si>
  <si>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</si>
  <si>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</si>
  <si>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</si>
  <si>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</si>
  <si>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</si>
  <si>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</si>
  <si>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</si>
  <si>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</si>
  <si>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</si>
  <si>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</si>
  <si>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</si>
  <si>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</si>
  <si>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</si>
  <si>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</si>
  <si>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</si>
  <si>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</si>
  <si>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</si>
  <si>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</si>
  <si>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</si>
  <si>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</si>
  <si>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</si>
  <si>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ośrodki pomocy społecznej</t>
  </si>
  <si>
    <t>Gospodarka komunalna i ochrona środowiska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</si>
  <si>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</si>
  <si>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</si>
  <si>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</si>
  <si>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</si>
  <si>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</si>
  <si>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</si>
  <si>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</si>
  <si>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</si>
  <si>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Transport i łączność</t>
  </si>
  <si>
    <t>60016</t>
  </si>
  <si>
    <t>drogi publiczne gminne</t>
  </si>
  <si>
    <t>801</t>
  </si>
  <si>
    <t>Oświata i wychowanie</t>
  </si>
  <si>
    <t>80101</t>
  </si>
  <si>
    <t xml:space="preserve">przedszkola </t>
  </si>
  <si>
    <t>muzea</t>
  </si>
  <si>
    <t>plan</t>
  </si>
  <si>
    <t xml:space="preserve">plan </t>
  </si>
  <si>
    <t>wpływy z różnych opłat</t>
  </si>
  <si>
    <t>gospodarka gruntami i nieruchomościami</t>
  </si>
  <si>
    <t>domy i ośrodki kultury, świetlice i kluby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</si>
  <si>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</si>
  <si>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</si>
  <si>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</si>
  <si>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</si>
  <si>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</si>
  <si>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</si>
  <si>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</si>
  <si>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</si>
  <si>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</si>
  <si>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</si>
  <si>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</si>
  <si>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</si>
  <si>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</si>
  <si>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</si>
  <si>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</si>
  <si>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</si>
  <si>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</si>
  <si>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</si>
  <si>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</si>
  <si>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</si>
  <si>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</si>
  <si>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</si>
  <si>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</si>
  <si>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</si>
  <si>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</si>
  <si>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</si>
  <si>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</si>
  <si>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</si>
  <si>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0690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</si>
  <si>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</si>
  <si>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</si>
  <si>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</si>
  <si>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</si>
  <si>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Pomoc społeczna</t>
  </si>
  <si>
    <t>wpływy ze sprzedaży składników majątkowych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</si>
  <si>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</si>
  <si>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</si>
  <si>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>0830</t>
  </si>
  <si>
    <t>wpływy z usług</t>
  </si>
  <si>
    <t>0870</t>
  </si>
  <si>
    <t>zwiększenia</t>
  </si>
  <si>
    <t>zmniejszenia</t>
  </si>
  <si>
    <t>świadczenia rodzinne oraz składki na ubezpieczenia emerytalne i rentowe z ubezpieczenia społecznego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</si>
  <si>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</si>
  <si>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</si>
  <si>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 xml:space="preserve">pozostała działalność </t>
  </si>
  <si>
    <t xml:space="preserve"> 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</si>
  <si>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</si>
  <si>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</si>
  <si>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</si>
  <si>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</si>
  <si>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</si>
  <si>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</si>
  <si>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świadczenia rodzinne, zaliczka alimentacyjna oraz składki na ubezpieczenia emerytalne i rentowe z ubezpieczenia społecznego</t>
  </si>
  <si>
    <t>wpływy z opłat za wydawanie zezwoleń na sprzedaż alkoholu</t>
  </si>
  <si>
    <t>0760</t>
  </si>
  <si>
    <t>wpływy z tytułu przekształcenia prawa użytkowania wieczystego przysługującego osobom fizycznym w prawo własności</t>
  </si>
  <si>
    <t>dotacje celowe otrzymane z gminy na zadania bieżące realizowane na podstawie porozumień  (umów) między jednostkami samorządu terytorialnego</t>
  </si>
  <si>
    <t>rekompensaty utraconych dochodów w podatkach i opłatach lokalnych</t>
  </si>
  <si>
    <t>Rady Miejskiej Trzcianki z dnia 15.03.2007 r. zmieniający</t>
  </si>
  <si>
    <t>załącznik Nr 1 do Uchwały Nr V/25/07</t>
  </si>
  <si>
    <t>Rady Miejskiej Trzcianki z dnia 8.02.2007 r.</t>
  </si>
  <si>
    <t>zmiana</t>
  </si>
  <si>
    <t>plan przed zmianą</t>
  </si>
  <si>
    <t>plan po zmianie</t>
  </si>
  <si>
    <t>treść</t>
  </si>
  <si>
    <t>Załącznik Nr 1 do Uchwały Nr VI/26/07</t>
  </si>
  <si>
    <t>Dochody budżetu gminy Trzcianka na 2007 rok - plan po zmianach</t>
  </si>
  <si>
    <t>Burmistrza Trzcianki z dnia 30.03.2007 r. zmieniający</t>
  </si>
  <si>
    <t xml:space="preserve">Rady Miejskiej Trzcianki z dnia 15.03.2007 r. </t>
  </si>
  <si>
    <t>Załącznik do Zarządzenia Nr 47/07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</si>
</sst>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1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2" borderId="2" xfId="0" applyFont="1" applyFill="1" applyBorder="1" applyAlignment="1" quotePrefix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vertical="center"/>
    </xf>
    <xf numFmtId="0" fontId="9" fillId="0" borderId="1" xfId="0" applyFont="1" applyFill="1" applyBorder="1" applyAlignment="1" quotePrefix="1">
      <alignment horizontal="center" vertical="center"/>
    </xf>
    <xf numFmtId="0" fontId="1" fillId="2" borderId="2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4" fontId="10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164" fontId="6" fillId="0" borderId="0" xfId="0" applyNumberFormat="1" applyFont="1" applyFill="1" applyAlignment="1">
      <alignment horizontal="left" vertical="center"/>
    </xf>
    <xf numFmtId="4" fontId="3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workbookViewId="0" topLeftCell="A1">
      <selection activeCell="L124" sqref="L124"/>
    </sheetView>
  </sheetViews>
  <sheetFormatPr defaultColWidth="9.00390625" defaultRowHeight="12.75"/>
  <cols>
    <col min="1" max="1" width="5.25390625" style="7" customWidth="1"/>
    <col min="2" max="2" width="7.125" style="7" customWidth="1"/>
    <col min="3" max="3" width="5.00390625" style="7" bestFit="1" customWidth="1"/>
    <col min="4" max="4" width="26.125" style="7" customWidth="1"/>
    <col min="5" max="5" width="12.25390625" style="17" hidden="1" customWidth="1"/>
    <col min="6" max="6" width="11.00390625" style="17" hidden="1" customWidth="1"/>
    <col min="7" max="7" width="11.625" style="17" hidden="1" customWidth="1"/>
    <col min="8" max="8" width="34.875" style="17" hidden="1" customWidth="1"/>
    <col min="9" max="9" width="10.375" style="17" hidden="1" customWidth="1"/>
    <col min="10" max="10" width="12.875" style="17" customWidth="1"/>
    <col min="11" max="11" width="12.25390625" style="17" customWidth="1"/>
    <col min="12" max="12" width="12.875" style="17" customWidth="1"/>
    <col min="13" max="13" width="10.375" style="0" bestFit="1" customWidth="1"/>
    <col min="14" max="14" width="12.875" style="0" bestFit="1" customWidth="1"/>
  </cols>
  <sheetData>
    <row r="1" spans="1:12" ht="12.75">
      <c r="A1" s="30"/>
      <c r="B1" s="30"/>
      <c r="C1" s="30"/>
      <c r="D1" s="30"/>
      <c r="E1" s="31"/>
      <c r="F1" s="31"/>
      <c r="G1" s="31"/>
      <c r="H1" s="56" t="s">
        <v>147</v>
      </c>
      <c r="I1" s="56"/>
      <c r="J1" s="56" t="s">
        <v>151</v>
      </c>
      <c r="K1" s="56"/>
      <c r="L1" s="31"/>
    </row>
    <row r="2" spans="1:12" ht="12.75">
      <c r="A2" s="30"/>
      <c r="B2" s="30"/>
      <c r="C2" s="30"/>
      <c r="D2" s="30"/>
      <c r="E2" s="31"/>
      <c r="F2" s="31"/>
      <c r="G2" s="31"/>
      <c r="H2" s="56" t="s">
        <v>140</v>
      </c>
      <c r="I2" s="56"/>
      <c r="J2" s="56" t="s">
        <v>149</v>
      </c>
      <c r="K2" s="56"/>
      <c r="L2" s="31"/>
    </row>
    <row r="3" spans="1:12" ht="12.75">
      <c r="A3" s="30"/>
      <c r="B3" s="30"/>
      <c r="C3" s="30"/>
      <c r="D3" s="30"/>
      <c r="E3" s="31"/>
      <c r="F3" s="31"/>
      <c r="G3" s="31"/>
      <c r="H3" s="56" t="s">
        <v>141</v>
      </c>
      <c r="I3" s="56"/>
      <c r="J3" s="56" t="s">
        <v>147</v>
      </c>
      <c r="K3" s="56"/>
      <c r="L3" s="31"/>
    </row>
    <row r="4" spans="1:12" ht="12.75">
      <c r="A4" s="30"/>
      <c r="B4" s="30"/>
      <c r="C4" s="30"/>
      <c r="D4" s="30"/>
      <c r="E4" s="31"/>
      <c r="F4" s="31"/>
      <c r="G4" s="31"/>
      <c r="H4" s="56" t="s">
        <v>142</v>
      </c>
      <c r="I4" s="56"/>
      <c r="J4" s="56" t="s">
        <v>150</v>
      </c>
      <c r="K4" s="56"/>
      <c r="L4" s="31"/>
    </row>
    <row r="5" spans="1:12" ht="12.75">
      <c r="A5" s="30"/>
      <c r="B5" s="30"/>
      <c r="C5" s="30"/>
      <c r="D5" s="30" t="s">
        <v>127</v>
      </c>
      <c r="E5" s="31"/>
      <c r="F5" s="31"/>
      <c r="G5" s="31"/>
      <c r="H5" s="31"/>
      <c r="I5" s="31"/>
      <c r="J5" s="31"/>
      <c r="K5" s="31"/>
      <c r="L5" s="31"/>
    </row>
    <row r="6" spans="1:12" ht="18.75" customHeight="1">
      <c r="A6" s="64" t="s">
        <v>148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8.25" customHeight="1">
      <c r="A7" s="9"/>
      <c r="B7" s="9"/>
      <c r="C7" s="9"/>
      <c r="D7" s="33"/>
      <c r="E7" s="32"/>
      <c r="F7" s="32"/>
      <c r="G7" s="32"/>
      <c r="H7" s="32"/>
      <c r="I7" s="32"/>
      <c r="J7" s="32"/>
      <c r="K7" s="32"/>
      <c r="L7" s="32"/>
    </row>
    <row r="8" spans="1:12" s="7" customFormat="1" ht="24.75" customHeight="1">
      <c r="A8" s="5" t="s">
        <v>0</v>
      </c>
      <c r="B8" s="4" t="s">
        <v>1</v>
      </c>
      <c r="C8" s="15" t="s">
        <v>2</v>
      </c>
      <c r="D8" s="5" t="s">
        <v>146</v>
      </c>
      <c r="E8" s="8" t="s">
        <v>76</v>
      </c>
      <c r="F8" s="8" t="s">
        <v>121</v>
      </c>
      <c r="G8" s="8" t="s">
        <v>122</v>
      </c>
      <c r="H8" s="62" t="s">
        <v>144</v>
      </c>
      <c r="I8" s="8" t="s">
        <v>143</v>
      </c>
      <c r="J8" s="62" t="s">
        <v>77</v>
      </c>
      <c r="K8" s="8" t="s">
        <v>143</v>
      </c>
      <c r="L8" s="62" t="s">
        <v>145</v>
      </c>
    </row>
    <row r="9" spans="1:12" s="7" customFormat="1" ht="24.75" customHeight="1">
      <c r="A9" s="18" t="s">
        <v>5</v>
      </c>
      <c r="B9" s="1"/>
      <c r="C9" s="14"/>
      <c r="D9" s="19" t="s">
        <v>6</v>
      </c>
      <c r="E9" s="34">
        <f aca="true" t="shared" si="0" ref="E9:G10">SUM(E10)</f>
        <v>4720</v>
      </c>
      <c r="F9" s="34">
        <f t="shared" si="0"/>
        <v>0</v>
      </c>
      <c r="G9" s="34">
        <f t="shared" si="0"/>
        <v>0</v>
      </c>
      <c r="H9" s="34">
        <f aca="true" t="shared" si="1" ref="H9:H40">E9+F9-G9</f>
        <v>4720</v>
      </c>
      <c r="I9" s="34">
        <f>SUM(I10)</f>
        <v>0</v>
      </c>
      <c r="J9" s="34">
        <f>SUM(H9:I9)</f>
        <v>4720</v>
      </c>
      <c r="K9" s="34">
        <f>SUM(K10)</f>
        <v>0</v>
      </c>
      <c r="L9" s="34">
        <f>SUM(J9:K9)</f>
        <v>4720</v>
      </c>
    </row>
    <row r="10" spans="1:12" s="16" customFormat="1" ht="21" customHeight="1">
      <c r="A10" s="42"/>
      <c r="B10" s="40" t="s">
        <v>7</v>
      </c>
      <c r="C10" s="47"/>
      <c r="D10" s="44" t="s">
        <v>3</v>
      </c>
      <c r="E10" s="38">
        <f t="shared" si="0"/>
        <v>4720</v>
      </c>
      <c r="F10" s="38">
        <f t="shared" si="0"/>
        <v>0</v>
      </c>
      <c r="G10" s="38">
        <f t="shared" si="0"/>
        <v>0</v>
      </c>
      <c r="H10" s="38">
        <f t="shared" si="1"/>
        <v>4720</v>
      </c>
      <c r="I10" s="38">
        <f>SUM(I11)</f>
        <v>0</v>
      </c>
      <c r="J10" s="38">
        <f aca="true" t="shared" si="2" ref="J10:J73">SUM(H10:I10)</f>
        <v>4720</v>
      </c>
      <c r="K10" s="38">
        <f>SUM(K11)</f>
        <v>0</v>
      </c>
      <c r="L10" s="38">
        <f aca="true" t="shared" si="3" ref="L10:L73">SUM(J10:K10)</f>
        <v>4720</v>
      </c>
    </row>
    <row r="11" spans="1:12" s="16" customFormat="1" ht="45">
      <c r="A11" s="42"/>
      <c r="B11" s="43"/>
      <c r="C11" s="41" t="s">
        <v>85</v>
      </c>
      <c r="D11" s="44" t="s">
        <v>4</v>
      </c>
      <c r="E11" s="38">
        <v>4720</v>
      </c>
      <c r="F11" s="38"/>
      <c r="G11" s="38"/>
      <c r="H11" s="38">
        <f t="shared" si="1"/>
        <v>4720</v>
      </c>
      <c r="I11" s="38">
        <v>0</v>
      </c>
      <c r="J11" s="38">
        <f t="shared" si="2"/>
        <v>4720</v>
      </c>
      <c r="K11" s="38">
        <v>0</v>
      </c>
      <c r="L11" s="38">
        <f t="shared" si="3"/>
        <v>4720</v>
      </c>
    </row>
    <row r="12" spans="1:12" s="27" customFormat="1" ht="24.75" customHeight="1">
      <c r="A12" s="53">
        <v>600</v>
      </c>
      <c r="B12" s="23"/>
      <c r="C12" s="24"/>
      <c r="D12" s="25" t="s">
        <v>68</v>
      </c>
      <c r="E12" s="34">
        <f aca="true" t="shared" si="4" ref="E12:G13">SUM(E13)</f>
        <v>4000</v>
      </c>
      <c r="F12" s="34">
        <f t="shared" si="4"/>
        <v>0</v>
      </c>
      <c r="G12" s="34">
        <f t="shared" si="4"/>
        <v>0</v>
      </c>
      <c r="H12" s="34">
        <f t="shared" si="1"/>
        <v>4000</v>
      </c>
      <c r="I12" s="34">
        <f>SUM(I13)</f>
        <v>0</v>
      </c>
      <c r="J12" s="34">
        <f t="shared" si="2"/>
        <v>4000</v>
      </c>
      <c r="K12" s="34">
        <f>SUM(K13)</f>
        <v>0</v>
      </c>
      <c r="L12" s="34">
        <f t="shared" si="3"/>
        <v>4000</v>
      </c>
    </row>
    <row r="13" spans="1:12" s="16" customFormat="1" ht="22.5" customHeight="1">
      <c r="A13" s="42"/>
      <c r="B13" s="49" t="s">
        <v>69</v>
      </c>
      <c r="C13" s="52"/>
      <c r="D13" s="26" t="s">
        <v>70</v>
      </c>
      <c r="E13" s="38">
        <f t="shared" si="4"/>
        <v>4000</v>
      </c>
      <c r="F13" s="38">
        <f t="shared" si="4"/>
        <v>0</v>
      </c>
      <c r="G13" s="38">
        <f t="shared" si="4"/>
        <v>0</v>
      </c>
      <c r="H13" s="38">
        <f t="shared" si="1"/>
        <v>4000</v>
      </c>
      <c r="I13" s="38">
        <f>SUM(I14)</f>
        <v>0</v>
      </c>
      <c r="J13" s="38">
        <f t="shared" si="2"/>
        <v>4000</v>
      </c>
      <c r="K13" s="38">
        <f>SUM(K14)</f>
        <v>0</v>
      </c>
      <c r="L13" s="38">
        <f t="shared" si="3"/>
        <v>4000</v>
      </c>
    </row>
    <row r="14" spans="1:12" s="16" customFormat="1" ht="21.75" customHeight="1">
      <c r="A14" s="42"/>
      <c r="B14" s="57"/>
      <c r="C14" s="59" t="s">
        <v>109</v>
      </c>
      <c r="D14" s="60" t="s">
        <v>78</v>
      </c>
      <c r="E14" s="61">
        <v>4000</v>
      </c>
      <c r="F14" s="61"/>
      <c r="G14" s="61"/>
      <c r="H14" s="38">
        <f t="shared" si="1"/>
        <v>4000</v>
      </c>
      <c r="I14" s="61">
        <v>0</v>
      </c>
      <c r="J14" s="38">
        <f t="shared" si="2"/>
        <v>4000</v>
      </c>
      <c r="K14" s="61">
        <v>0</v>
      </c>
      <c r="L14" s="38">
        <f t="shared" si="3"/>
        <v>4000</v>
      </c>
    </row>
    <row r="15" spans="1:12" s="6" customFormat="1" ht="24.75" customHeight="1">
      <c r="A15" s="18" t="s">
        <v>8</v>
      </c>
      <c r="B15" s="2"/>
      <c r="C15" s="3"/>
      <c r="D15" s="19" t="s">
        <v>9</v>
      </c>
      <c r="E15" s="34">
        <f>SUM(E16,)</f>
        <v>1691508</v>
      </c>
      <c r="F15" s="34">
        <f>SUM(F16,)</f>
        <v>0</v>
      </c>
      <c r="G15" s="34">
        <f>SUM(G16,)</f>
        <v>0</v>
      </c>
      <c r="H15" s="34">
        <f t="shared" si="1"/>
        <v>1691508</v>
      </c>
      <c r="I15" s="34">
        <f>SUM(I16,)</f>
        <v>0</v>
      </c>
      <c r="J15" s="34">
        <f t="shared" si="2"/>
        <v>1691508</v>
      </c>
      <c r="K15" s="34">
        <f>SUM(K16,)</f>
        <v>0</v>
      </c>
      <c r="L15" s="34">
        <f t="shared" si="3"/>
        <v>1691508</v>
      </c>
    </row>
    <row r="16" spans="1:12" s="16" customFormat="1" ht="21.75" customHeight="1">
      <c r="A16" s="39"/>
      <c r="B16" s="40" t="s">
        <v>10</v>
      </c>
      <c r="C16" s="47"/>
      <c r="D16" s="44" t="s">
        <v>79</v>
      </c>
      <c r="E16" s="38">
        <f>SUM(E17:E21)</f>
        <v>1691508</v>
      </c>
      <c r="F16" s="38">
        <f>SUM(F17:F21)</f>
        <v>0</v>
      </c>
      <c r="G16" s="38">
        <f>SUM(G17:G21)</f>
        <v>0</v>
      </c>
      <c r="H16" s="38">
        <f t="shared" si="1"/>
        <v>1691508</v>
      </c>
      <c r="I16" s="38">
        <f>SUM(I17:I21)</f>
        <v>0</v>
      </c>
      <c r="J16" s="38">
        <f t="shared" si="2"/>
        <v>1691508</v>
      </c>
      <c r="K16" s="38">
        <f>SUM(K17:K21)</f>
        <v>0</v>
      </c>
      <c r="L16" s="38">
        <f t="shared" si="3"/>
        <v>1691508</v>
      </c>
    </row>
    <row r="17" spans="1:12" s="16" customFormat="1" ht="33.75">
      <c r="A17" s="39"/>
      <c r="B17" s="28"/>
      <c r="C17" s="46" t="s">
        <v>86</v>
      </c>
      <c r="D17" s="44" t="s">
        <v>128</v>
      </c>
      <c r="E17" s="38">
        <v>164000</v>
      </c>
      <c r="F17" s="38"/>
      <c r="G17" s="38"/>
      <c r="H17" s="38">
        <f t="shared" si="1"/>
        <v>164000</v>
      </c>
      <c r="I17" s="38">
        <v>0</v>
      </c>
      <c r="J17" s="38">
        <f t="shared" si="2"/>
        <v>164000</v>
      </c>
      <c r="K17" s="38">
        <v>0</v>
      </c>
      <c r="L17" s="38">
        <f t="shared" si="3"/>
        <v>164000</v>
      </c>
    </row>
    <row r="18" spans="1:12" s="16" customFormat="1" ht="90">
      <c r="A18" s="39"/>
      <c r="B18" s="28"/>
      <c r="C18" s="41" t="s">
        <v>87</v>
      </c>
      <c r="D18" s="44" t="s">
        <v>56</v>
      </c>
      <c r="E18" s="38">
        <f>181008+4000</f>
        <v>185008</v>
      </c>
      <c r="F18" s="38"/>
      <c r="G18" s="38"/>
      <c r="H18" s="38">
        <f t="shared" si="1"/>
        <v>185008</v>
      </c>
      <c r="I18" s="38">
        <v>0</v>
      </c>
      <c r="J18" s="38">
        <f t="shared" si="2"/>
        <v>185008</v>
      </c>
      <c r="K18" s="38">
        <v>0</v>
      </c>
      <c r="L18" s="38">
        <f t="shared" si="3"/>
        <v>185008</v>
      </c>
    </row>
    <row r="19" spans="1:12" s="16" customFormat="1" ht="22.5">
      <c r="A19" s="39"/>
      <c r="B19" s="28"/>
      <c r="C19" s="41" t="s">
        <v>120</v>
      </c>
      <c r="D19" s="44" t="s">
        <v>115</v>
      </c>
      <c r="E19" s="38">
        <f>400000+80000+775000+76000</f>
        <v>1331000</v>
      </c>
      <c r="F19" s="38"/>
      <c r="G19" s="38"/>
      <c r="H19" s="38">
        <f t="shared" si="1"/>
        <v>1331000</v>
      </c>
      <c r="I19" s="38">
        <v>0</v>
      </c>
      <c r="J19" s="38">
        <f t="shared" si="2"/>
        <v>1331000</v>
      </c>
      <c r="K19" s="38">
        <v>0</v>
      </c>
      <c r="L19" s="38">
        <f t="shared" si="3"/>
        <v>1331000</v>
      </c>
    </row>
    <row r="20" spans="1:12" s="16" customFormat="1" ht="45">
      <c r="A20" s="39"/>
      <c r="B20" s="28"/>
      <c r="C20" s="41" t="s">
        <v>136</v>
      </c>
      <c r="D20" s="44" t="s">
        <v>137</v>
      </c>
      <c r="E20" s="38">
        <v>1500</v>
      </c>
      <c r="F20" s="38"/>
      <c r="G20" s="38"/>
      <c r="H20" s="38">
        <f t="shared" si="1"/>
        <v>1500</v>
      </c>
      <c r="I20" s="38">
        <v>0</v>
      </c>
      <c r="J20" s="38">
        <f t="shared" si="2"/>
        <v>1500</v>
      </c>
      <c r="K20" s="38">
        <v>0</v>
      </c>
      <c r="L20" s="38">
        <f t="shared" si="3"/>
        <v>1500</v>
      </c>
    </row>
    <row r="21" spans="1:12" s="16" customFormat="1" ht="21.75" customHeight="1">
      <c r="A21" s="39"/>
      <c r="B21" s="28"/>
      <c r="C21" s="41" t="s">
        <v>88</v>
      </c>
      <c r="D21" s="44" t="s">
        <v>11</v>
      </c>
      <c r="E21" s="38">
        <v>10000</v>
      </c>
      <c r="F21" s="38"/>
      <c r="G21" s="38"/>
      <c r="H21" s="38">
        <f t="shared" si="1"/>
        <v>10000</v>
      </c>
      <c r="I21" s="38">
        <v>0</v>
      </c>
      <c r="J21" s="38">
        <f t="shared" si="2"/>
        <v>10000</v>
      </c>
      <c r="K21" s="38">
        <v>0</v>
      </c>
      <c r="L21" s="38">
        <f t="shared" si="3"/>
        <v>10000</v>
      </c>
    </row>
    <row r="22" spans="1:12" s="6" customFormat="1" ht="24.75" customHeight="1">
      <c r="A22" s="18" t="s">
        <v>13</v>
      </c>
      <c r="B22" s="2"/>
      <c r="C22" s="3"/>
      <c r="D22" s="19" t="s">
        <v>14</v>
      </c>
      <c r="E22" s="34">
        <f>SUM(E23,E26)</f>
        <v>180050</v>
      </c>
      <c r="F22" s="34">
        <f>SUM(F23,F26)</f>
        <v>0</v>
      </c>
      <c r="G22" s="34">
        <f>SUM(G23,G26)</f>
        <v>0</v>
      </c>
      <c r="H22" s="34">
        <f t="shared" si="1"/>
        <v>180050</v>
      </c>
      <c r="I22" s="34">
        <f>SUM(I23,I26)</f>
        <v>0</v>
      </c>
      <c r="J22" s="34">
        <f t="shared" si="2"/>
        <v>180050</v>
      </c>
      <c r="K22" s="34">
        <f>SUM(K23,K26)</f>
        <v>0</v>
      </c>
      <c r="L22" s="34">
        <f t="shared" si="3"/>
        <v>180050</v>
      </c>
    </row>
    <row r="23" spans="1:12" s="16" customFormat="1" ht="21" customHeight="1">
      <c r="A23" s="39"/>
      <c r="B23" s="40">
        <v>75011</v>
      </c>
      <c r="C23" s="47"/>
      <c r="D23" s="44" t="s">
        <v>15</v>
      </c>
      <c r="E23" s="38">
        <f>SUM(E24:E25)</f>
        <v>150050</v>
      </c>
      <c r="F23" s="38">
        <f>SUM(F24:F25)</f>
        <v>0</v>
      </c>
      <c r="G23" s="38">
        <f>SUM(G24:G25)</f>
        <v>0</v>
      </c>
      <c r="H23" s="38">
        <f t="shared" si="1"/>
        <v>150050</v>
      </c>
      <c r="I23" s="38">
        <f>SUM(I24:I25)</f>
        <v>0</v>
      </c>
      <c r="J23" s="38">
        <f t="shared" si="2"/>
        <v>150050</v>
      </c>
      <c r="K23" s="38">
        <f>SUM(K24:K25)</f>
        <v>0</v>
      </c>
      <c r="L23" s="38">
        <f t="shared" si="3"/>
        <v>150050</v>
      </c>
    </row>
    <row r="24" spans="1:12" s="16" customFormat="1" ht="67.5">
      <c r="A24" s="39"/>
      <c r="B24" s="28"/>
      <c r="C24" s="41">
        <v>2010</v>
      </c>
      <c r="D24" s="44" t="s">
        <v>129</v>
      </c>
      <c r="E24" s="51">
        <v>144800</v>
      </c>
      <c r="F24" s="51"/>
      <c r="G24" s="51"/>
      <c r="H24" s="38">
        <f t="shared" si="1"/>
        <v>144800</v>
      </c>
      <c r="I24" s="51">
        <v>0</v>
      </c>
      <c r="J24" s="38">
        <f t="shared" si="2"/>
        <v>144800</v>
      </c>
      <c r="K24" s="51">
        <v>0</v>
      </c>
      <c r="L24" s="38">
        <f t="shared" si="3"/>
        <v>144800</v>
      </c>
    </row>
    <row r="25" spans="1:12" s="16" customFormat="1" ht="67.5">
      <c r="A25" s="39"/>
      <c r="B25" s="28"/>
      <c r="C25" s="41">
        <v>2360</v>
      </c>
      <c r="D25" s="44" t="s">
        <v>110</v>
      </c>
      <c r="E25" s="38">
        <v>5250</v>
      </c>
      <c r="F25" s="38"/>
      <c r="G25" s="38"/>
      <c r="H25" s="38">
        <f t="shared" si="1"/>
        <v>5250</v>
      </c>
      <c r="I25" s="38">
        <v>0</v>
      </c>
      <c r="J25" s="38">
        <f t="shared" si="2"/>
        <v>5250</v>
      </c>
      <c r="K25" s="38">
        <v>0</v>
      </c>
      <c r="L25" s="38">
        <f t="shared" si="3"/>
        <v>5250</v>
      </c>
    </row>
    <row r="26" spans="1:12" s="16" customFormat="1" ht="23.25" customHeight="1">
      <c r="A26" s="45"/>
      <c r="B26" s="40" t="s">
        <v>16</v>
      </c>
      <c r="C26" s="47"/>
      <c r="D26" s="44" t="s">
        <v>17</v>
      </c>
      <c r="E26" s="38">
        <f>SUM(E27)</f>
        <v>30000</v>
      </c>
      <c r="F26" s="38">
        <f>SUM(F27)</f>
        <v>0</v>
      </c>
      <c r="G26" s="38">
        <f>SUM(G27)</f>
        <v>0</v>
      </c>
      <c r="H26" s="38">
        <f t="shared" si="1"/>
        <v>30000</v>
      </c>
      <c r="I26" s="38">
        <f>SUM(I27)</f>
        <v>0</v>
      </c>
      <c r="J26" s="38">
        <f t="shared" si="2"/>
        <v>30000</v>
      </c>
      <c r="K26" s="38">
        <f>SUM(K27)</f>
        <v>0</v>
      </c>
      <c r="L26" s="38">
        <f t="shared" si="3"/>
        <v>30000</v>
      </c>
    </row>
    <row r="27" spans="1:12" s="16" customFormat="1" ht="21.75" customHeight="1">
      <c r="A27" s="45"/>
      <c r="B27" s="40"/>
      <c r="C27" s="46" t="s">
        <v>89</v>
      </c>
      <c r="D27" s="44" t="s">
        <v>12</v>
      </c>
      <c r="E27" s="38">
        <v>30000</v>
      </c>
      <c r="F27" s="38"/>
      <c r="G27" s="38"/>
      <c r="H27" s="38">
        <f t="shared" si="1"/>
        <v>30000</v>
      </c>
      <c r="I27" s="38">
        <v>0</v>
      </c>
      <c r="J27" s="38">
        <f t="shared" si="2"/>
        <v>30000</v>
      </c>
      <c r="K27" s="38">
        <v>0</v>
      </c>
      <c r="L27" s="38">
        <f t="shared" si="3"/>
        <v>30000</v>
      </c>
    </row>
    <row r="28" spans="1:12" s="6" customFormat="1" ht="48">
      <c r="A28" s="18">
        <v>751</v>
      </c>
      <c r="B28" s="4"/>
      <c r="C28" s="15"/>
      <c r="D28" s="19" t="s">
        <v>18</v>
      </c>
      <c r="E28" s="34">
        <f aca="true" t="shared" si="5" ref="E28:G29">SUM(E29)</f>
        <v>3809</v>
      </c>
      <c r="F28" s="34">
        <f t="shared" si="5"/>
        <v>0</v>
      </c>
      <c r="G28" s="34">
        <f t="shared" si="5"/>
        <v>0</v>
      </c>
      <c r="H28" s="34">
        <f t="shared" si="1"/>
        <v>3809</v>
      </c>
      <c r="I28" s="34">
        <f>SUM(I29)</f>
        <v>0</v>
      </c>
      <c r="J28" s="34">
        <f t="shared" si="2"/>
        <v>3809</v>
      </c>
      <c r="K28" s="34">
        <f>SUM(K29)</f>
        <v>0</v>
      </c>
      <c r="L28" s="34">
        <f t="shared" si="3"/>
        <v>3809</v>
      </c>
    </row>
    <row r="29" spans="1:12" s="16" customFormat="1" ht="33.75">
      <c r="A29" s="45"/>
      <c r="B29" s="40">
        <v>75101</v>
      </c>
      <c r="C29" s="47"/>
      <c r="D29" s="44" t="s">
        <v>19</v>
      </c>
      <c r="E29" s="38">
        <f t="shared" si="5"/>
        <v>3809</v>
      </c>
      <c r="F29" s="38">
        <f t="shared" si="5"/>
        <v>0</v>
      </c>
      <c r="G29" s="38">
        <f t="shared" si="5"/>
        <v>0</v>
      </c>
      <c r="H29" s="38">
        <f t="shared" si="1"/>
        <v>3809</v>
      </c>
      <c r="I29" s="38">
        <f>SUM(I30)</f>
        <v>0</v>
      </c>
      <c r="J29" s="38">
        <f t="shared" si="2"/>
        <v>3809</v>
      </c>
      <c r="K29" s="38">
        <f>SUM(K30)</f>
        <v>0</v>
      </c>
      <c r="L29" s="38">
        <f t="shared" si="3"/>
        <v>3809</v>
      </c>
    </row>
    <row r="30" spans="1:12" s="16" customFormat="1" ht="67.5">
      <c r="A30" s="45"/>
      <c r="B30" s="40"/>
      <c r="C30" s="47">
        <v>2010</v>
      </c>
      <c r="D30" s="44" t="s">
        <v>129</v>
      </c>
      <c r="E30" s="38">
        <v>3809</v>
      </c>
      <c r="F30" s="38"/>
      <c r="G30" s="38"/>
      <c r="H30" s="38">
        <f t="shared" si="1"/>
        <v>3809</v>
      </c>
      <c r="I30" s="38">
        <v>0</v>
      </c>
      <c r="J30" s="38">
        <f t="shared" si="2"/>
        <v>3809</v>
      </c>
      <c r="K30" s="38">
        <v>0</v>
      </c>
      <c r="L30" s="38">
        <f t="shared" si="3"/>
        <v>3809</v>
      </c>
    </row>
    <row r="31" spans="1:12" s="6" customFormat="1" ht="24.75" customHeight="1">
      <c r="A31" s="18" t="s">
        <v>20</v>
      </c>
      <c r="B31" s="2"/>
      <c r="C31" s="3"/>
      <c r="D31" s="19" t="s">
        <v>21</v>
      </c>
      <c r="E31" s="34">
        <f>SUM(E32)</f>
        <v>3700</v>
      </c>
      <c r="F31" s="34">
        <f>SUM(F32)</f>
        <v>0</v>
      </c>
      <c r="G31" s="34">
        <f>SUM(G32)</f>
        <v>0</v>
      </c>
      <c r="H31" s="66">
        <f t="shared" si="1"/>
        <v>3700</v>
      </c>
      <c r="I31" s="34">
        <f>SUM(I32)</f>
        <v>0</v>
      </c>
      <c r="J31" s="34">
        <f t="shared" si="2"/>
        <v>3700</v>
      </c>
      <c r="K31" s="34">
        <f>SUM(K32)</f>
        <v>0</v>
      </c>
      <c r="L31" s="34">
        <f t="shared" si="3"/>
        <v>3700</v>
      </c>
    </row>
    <row r="32" spans="1:12" s="16" customFormat="1" ht="21.75" customHeight="1">
      <c r="A32" s="45"/>
      <c r="B32" s="40" t="s">
        <v>22</v>
      </c>
      <c r="C32" s="47"/>
      <c r="D32" s="44" t="s">
        <v>23</v>
      </c>
      <c r="E32" s="38">
        <f>SUM(E33:E34)</f>
        <v>3700</v>
      </c>
      <c r="F32" s="38">
        <f>SUM(F33:F34)</f>
        <v>0</v>
      </c>
      <c r="G32" s="38">
        <f>SUM(G33:G34)</f>
        <v>0</v>
      </c>
      <c r="H32" s="38">
        <f t="shared" si="1"/>
        <v>3700</v>
      </c>
      <c r="I32" s="38">
        <f>SUM(I33:I34)</f>
        <v>0</v>
      </c>
      <c r="J32" s="38">
        <f t="shared" si="2"/>
        <v>3700</v>
      </c>
      <c r="K32" s="38">
        <f>SUM(K33:K34)</f>
        <v>0</v>
      </c>
      <c r="L32" s="38">
        <f t="shared" si="3"/>
        <v>3700</v>
      </c>
    </row>
    <row r="33" spans="1:12" s="16" customFormat="1" ht="24" customHeight="1">
      <c r="A33" s="45"/>
      <c r="B33" s="28"/>
      <c r="C33" s="41" t="s">
        <v>90</v>
      </c>
      <c r="D33" s="44" t="s">
        <v>24</v>
      </c>
      <c r="E33" s="38">
        <v>3500</v>
      </c>
      <c r="F33" s="38"/>
      <c r="G33" s="38"/>
      <c r="H33" s="38">
        <f t="shared" si="1"/>
        <v>3500</v>
      </c>
      <c r="I33" s="38">
        <v>0</v>
      </c>
      <c r="J33" s="38">
        <f t="shared" si="2"/>
        <v>3500</v>
      </c>
      <c r="K33" s="38">
        <v>0</v>
      </c>
      <c r="L33" s="38">
        <f t="shared" si="3"/>
        <v>3500</v>
      </c>
    </row>
    <row r="34" spans="1:12" s="16" customFormat="1" ht="21.75" customHeight="1">
      <c r="A34" s="45"/>
      <c r="B34" s="28"/>
      <c r="C34" s="41" t="s">
        <v>88</v>
      </c>
      <c r="D34" s="44" t="s">
        <v>11</v>
      </c>
      <c r="E34" s="38">
        <v>200</v>
      </c>
      <c r="F34" s="38"/>
      <c r="G34" s="38"/>
      <c r="H34" s="38">
        <f t="shared" si="1"/>
        <v>200</v>
      </c>
      <c r="I34" s="38">
        <v>0</v>
      </c>
      <c r="J34" s="38">
        <f t="shared" si="2"/>
        <v>200</v>
      </c>
      <c r="K34" s="38">
        <v>0</v>
      </c>
      <c r="L34" s="38">
        <f t="shared" si="3"/>
        <v>200</v>
      </c>
    </row>
    <row r="35" spans="1:12" s="6" customFormat="1" ht="84">
      <c r="A35" s="18" t="s">
        <v>25</v>
      </c>
      <c r="B35" s="2"/>
      <c r="C35" s="3"/>
      <c r="D35" s="19" t="s">
        <v>81</v>
      </c>
      <c r="E35" s="34">
        <f>SUM(E36,E39,E47,E59,E64,)</f>
        <v>19302834</v>
      </c>
      <c r="F35" s="34">
        <f>SUM(F36,F39,F47,F59,F64,)</f>
        <v>228717</v>
      </c>
      <c r="G35" s="34">
        <f>SUM(G36,G39,G47,G59,G64,)</f>
        <v>228717</v>
      </c>
      <c r="H35" s="34">
        <f t="shared" si="1"/>
        <v>19302834</v>
      </c>
      <c r="I35" s="34">
        <f>SUM(I36,I39,I47,I59,I64,)</f>
        <v>-98931</v>
      </c>
      <c r="J35" s="34">
        <f t="shared" si="2"/>
        <v>19203903</v>
      </c>
      <c r="K35" s="34">
        <f>SUM(K36,K39,K47,K59,K64,)</f>
        <v>0</v>
      </c>
      <c r="L35" s="34">
        <f t="shared" si="3"/>
        <v>19203903</v>
      </c>
    </row>
    <row r="36" spans="1:12" s="16" customFormat="1" ht="22.5">
      <c r="A36" s="39"/>
      <c r="B36" s="28">
        <v>75601</v>
      </c>
      <c r="C36" s="47"/>
      <c r="D36" s="44" t="s">
        <v>26</v>
      </c>
      <c r="E36" s="38">
        <f>SUM(E37:E38)</f>
        <v>40426</v>
      </c>
      <c r="F36" s="38">
        <f>SUM(F37:F38)</f>
        <v>0</v>
      </c>
      <c r="G36" s="38">
        <f>SUM(G37:G38)</f>
        <v>0</v>
      </c>
      <c r="H36" s="38">
        <f t="shared" si="1"/>
        <v>40426</v>
      </c>
      <c r="I36" s="38">
        <f>SUM(I37:I38)</f>
        <v>0</v>
      </c>
      <c r="J36" s="38">
        <f t="shared" si="2"/>
        <v>40426</v>
      </c>
      <c r="K36" s="38">
        <f>SUM(K37:K38)</f>
        <v>0</v>
      </c>
      <c r="L36" s="38">
        <f t="shared" si="3"/>
        <v>40426</v>
      </c>
    </row>
    <row r="37" spans="1:12" s="16" customFormat="1" ht="45">
      <c r="A37" s="39"/>
      <c r="B37" s="28"/>
      <c r="C37" s="46" t="s">
        <v>91</v>
      </c>
      <c r="D37" s="44" t="s">
        <v>27</v>
      </c>
      <c r="E37" s="38">
        <v>40000</v>
      </c>
      <c r="F37" s="38"/>
      <c r="G37" s="38"/>
      <c r="H37" s="38">
        <f t="shared" si="1"/>
        <v>40000</v>
      </c>
      <c r="I37" s="38">
        <v>0</v>
      </c>
      <c r="J37" s="38">
        <f t="shared" si="2"/>
        <v>40000</v>
      </c>
      <c r="K37" s="38">
        <v>0</v>
      </c>
      <c r="L37" s="38">
        <f t="shared" si="3"/>
        <v>40000</v>
      </c>
    </row>
    <row r="38" spans="1:12" s="16" customFormat="1" ht="22.5">
      <c r="A38" s="39"/>
      <c r="B38" s="28"/>
      <c r="C38" s="46" t="s">
        <v>92</v>
      </c>
      <c r="D38" s="44" t="s">
        <v>34</v>
      </c>
      <c r="E38" s="38">
        <v>426</v>
      </c>
      <c r="F38" s="38"/>
      <c r="G38" s="38"/>
      <c r="H38" s="38">
        <f t="shared" si="1"/>
        <v>426</v>
      </c>
      <c r="I38" s="38">
        <v>0</v>
      </c>
      <c r="J38" s="38">
        <f t="shared" si="2"/>
        <v>426</v>
      </c>
      <c r="K38" s="38">
        <v>0</v>
      </c>
      <c r="L38" s="38">
        <f t="shared" si="3"/>
        <v>426</v>
      </c>
    </row>
    <row r="39" spans="1:12" s="16" customFormat="1" ht="67.5">
      <c r="A39" s="39"/>
      <c r="B39" s="40" t="s">
        <v>28</v>
      </c>
      <c r="C39" s="47"/>
      <c r="D39" s="44" t="s">
        <v>116</v>
      </c>
      <c r="E39" s="38">
        <f>SUM(E40:E46)</f>
        <v>6978961</v>
      </c>
      <c r="F39" s="38">
        <f>SUM(F40:F46)</f>
        <v>228717</v>
      </c>
      <c r="G39" s="38">
        <f>SUM(G40:G46)</f>
        <v>228717</v>
      </c>
      <c r="H39" s="38">
        <f t="shared" si="1"/>
        <v>6978961</v>
      </c>
      <c r="I39" s="38">
        <f>SUM(I40:I46)</f>
        <v>0</v>
      </c>
      <c r="J39" s="38">
        <f t="shared" si="2"/>
        <v>6978961</v>
      </c>
      <c r="K39" s="38">
        <f>SUM(K40:K46)</f>
        <v>0</v>
      </c>
      <c r="L39" s="38">
        <f t="shared" si="3"/>
        <v>6978961</v>
      </c>
    </row>
    <row r="40" spans="1:12" s="16" customFormat="1" ht="21.75" customHeight="1">
      <c r="A40" s="39"/>
      <c r="B40" s="40"/>
      <c r="C40" s="41" t="s">
        <v>93</v>
      </c>
      <c r="D40" s="44" t="s">
        <v>29</v>
      </c>
      <c r="E40" s="38">
        <v>6371350</v>
      </c>
      <c r="F40" s="38"/>
      <c r="G40" s="38"/>
      <c r="H40" s="38">
        <f t="shared" si="1"/>
        <v>6371350</v>
      </c>
      <c r="I40" s="38">
        <v>0</v>
      </c>
      <c r="J40" s="38">
        <f t="shared" si="2"/>
        <v>6371350</v>
      </c>
      <c r="K40" s="38">
        <v>0</v>
      </c>
      <c r="L40" s="38">
        <f t="shared" si="3"/>
        <v>6371350</v>
      </c>
    </row>
    <row r="41" spans="1:12" s="16" customFormat="1" ht="21.75" customHeight="1">
      <c r="A41" s="39"/>
      <c r="B41" s="40"/>
      <c r="C41" s="41" t="s">
        <v>94</v>
      </c>
      <c r="D41" s="44" t="s">
        <v>30</v>
      </c>
      <c r="E41" s="38">
        <v>27402</v>
      </c>
      <c r="F41" s="38"/>
      <c r="G41" s="38"/>
      <c r="H41" s="38">
        <f aca="true" t="shared" si="6" ref="H41:H72">E41+F41-G41</f>
        <v>27402</v>
      </c>
      <c r="I41" s="38">
        <v>0</v>
      </c>
      <c r="J41" s="38">
        <f t="shared" si="2"/>
        <v>27402</v>
      </c>
      <c r="K41" s="38">
        <v>0</v>
      </c>
      <c r="L41" s="38">
        <f t="shared" si="3"/>
        <v>27402</v>
      </c>
    </row>
    <row r="42" spans="1:12" s="16" customFormat="1" ht="21.75" customHeight="1">
      <c r="A42" s="39"/>
      <c r="B42" s="40"/>
      <c r="C42" s="41" t="s">
        <v>95</v>
      </c>
      <c r="D42" s="44" t="s">
        <v>31</v>
      </c>
      <c r="E42" s="38">
        <v>306492</v>
      </c>
      <c r="F42" s="38"/>
      <c r="G42" s="38"/>
      <c r="H42" s="38">
        <f t="shared" si="6"/>
        <v>306492</v>
      </c>
      <c r="I42" s="38">
        <v>0</v>
      </c>
      <c r="J42" s="38">
        <f t="shared" si="2"/>
        <v>306492</v>
      </c>
      <c r="K42" s="38">
        <v>0</v>
      </c>
      <c r="L42" s="38">
        <f t="shared" si="3"/>
        <v>306492</v>
      </c>
    </row>
    <row r="43" spans="1:12" s="16" customFormat="1" ht="21.75" customHeight="1">
      <c r="A43" s="39"/>
      <c r="B43" s="40"/>
      <c r="C43" s="41" t="s">
        <v>96</v>
      </c>
      <c r="D43" s="44" t="s">
        <v>32</v>
      </c>
      <c r="E43" s="38">
        <v>38000</v>
      </c>
      <c r="F43" s="38"/>
      <c r="G43" s="38"/>
      <c r="H43" s="38">
        <f t="shared" si="6"/>
        <v>38000</v>
      </c>
      <c r="I43" s="38">
        <v>0</v>
      </c>
      <c r="J43" s="38">
        <f t="shared" si="2"/>
        <v>38000</v>
      </c>
      <c r="K43" s="38">
        <v>0</v>
      </c>
      <c r="L43" s="38">
        <f t="shared" si="3"/>
        <v>38000</v>
      </c>
    </row>
    <row r="44" spans="1:12" s="16" customFormat="1" ht="21.75" customHeight="1">
      <c r="A44" s="39"/>
      <c r="B44" s="40"/>
      <c r="C44" s="37" t="s">
        <v>92</v>
      </c>
      <c r="D44" s="35" t="s">
        <v>124</v>
      </c>
      <c r="E44" s="48">
        <v>7000</v>
      </c>
      <c r="F44" s="48"/>
      <c r="G44" s="48"/>
      <c r="H44" s="38">
        <f t="shared" si="6"/>
        <v>7000</v>
      </c>
      <c r="I44" s="48">
        <v>0</v>
      </c>
      <c r="J44" s="38">
        <f t="shared" si="2"/>
        <v>7000</v>
      </c>
      <c r="K44" s="48">
        <v>0</v>
      </c>
      <c r="L44" s="38">
        <f t="shared" si="3"/>
        <v>7000</v>
      </c>
    </row>
    <row r="45" spans="1:12" s="16" customFormat="1" ht="45" hidden="1">
      <c r="A45" s="39"/>
      <c r="B45" s="40"/>
      <c r="C45" s="41">
        <v>2440</v>
      </c>
      <c r="D45" s="44" t="s">
        <v>111</v>
      </c>
      <c r="E45" s="38">
        <v>228717</v>
      </c>
      <c r="F45" s="38"/>
      <c r="G45" s="38">
        <v>228717</v>
      </c>
      <c r="H45" s="38">
        <f t="shared" si="6"/>
        <v>0</v>
      </c>
      <c r="I45" s="38"/>
      <c r="J45" s="38">
        <f t="shared" si="2"/>
        <v>0</v>
      </c>
      <c r="K45" s="38"/>
      <c r="L45" s="38">
        <f t="shared" si="3"/>
        <v>0</v>
      </c>
    </row>
    <row r="46" spans="1:12" s="16" customFormat="1" ht="33.75">
      <c r="A46" s="39"/>
      <c r="B46" s="40"/>
      <c r="C46" s="41">
        <v>2680</v>
      </c>
      <c r="D46" s="44" t="s">
        <v>139</v>
      </c>
      <c r="E46" s="38">
        <v>0</v>
      </c>
      <c r="F46" s="38">
        <v>228717</v>
      </c>
      <c r="G46" s="38"/>
      <c r="H46" s="38">
        <f t="shared" si="6"/>
        <v>228717</v>
      </c>
      <c r="I46" s="38">
        <v>0</v>
      </c>
      <c r="J46" s="38">
        <f t="shared" si="2"/>
        <v>228717</v>
      </c>
      <c r="K46" s="38">
        <v>0</v>
      </c>
      <c r="L46" s="38">
        <f t="shared" si="3"/>
        <v>228717</v>
      </c>
    </row>
    <row r="47" spans="1:12" s="16" customFormat="1" ht="67.5">
      <c r="A47" s="39"/>
      <c r="B47" s="40">
        <v>75616</v>
      </c>
      <c r="C47" s="41"/>
      <c r="D47" s="44" t="s">
        <v>117</v>
      </c>
      <c r="E47" s="38">
        <f>SUM(E48:E58)</f>
        <v>3276006</v>
      </c>
      <c r="F47" s="38">
        <f>SUM(F48:F58)</f>
        <v>0</v>
      </c>
      <c r="G47" s="38">
        <f>SUM(G48:G58)</f>
        <v>0</v>
      </c>
      <c r="H47" s="38">
        <f t="shared" si="6"/>
        <v>3276006</v>
      </c>
      <c r="I47" s="38">
        <f>SUM(I48:I58)</f>
        <v>-2000</v>
      </c>
      <c r="J47" s="38">
        <f t="shared" si="2"/>
        <v>3274006</v>
      </c>
      <c r="K47" s="38">
        <f>SUM(K48:K58)</f>
        <v>0</v>
      </c>
      <c r="L47" s="38">
        <f t="shared" si="3"/>
        <v>3274006</v>
      </c>
    </row>
    <row r="48" spans="1:12" s="16" customFormat="1" ht="21.75" customHeight="1">
      <c r="A48" s="39"/>
      <c r="B48" s="40"/>
      <c r="C48" s="41" t="s">
        <v>93</v>
      </c>
      <c r="D48" s="44" t="s">
        <v>29</v>
      </c>
      <c r="E48" s="38">
        <v>2188575</v>
      </c>
      <c r="F48" s="38"/>
      <c r="G48" s="38"/>
      <c r="H48" s="38">
        <f t="shared" si="6"/>
        <v>2188575</v>
      </c>
      <c r="I48" s="38">
        <v>0</v>
      </c>
      <c r="J48" s="38">
        <f t="shared" si="2"/>
        <v>2188575</v>
      </c>
      <c r="K48" s="38">
        <v>0</v>
      </c>
      <c r="L48" s="38">
        <f t="shared" si="3"/>
        <v>2188575</v>
      </c>
    </row>
    <row r="49" spans="1:12" s="16" customFormat="1" ht="21.75" customHeight="1">
      <c r="A49" s="39"/>
      <c r="B49" s="40"/>
      <c r="C49" s="41" t="s">
        <v>94</v>
      </c>
      <c r="D49" s="44" t="s">
        <v>30</v>
      </c>
      <c r="E49" s="38">
        <v>366931</v>
      </c>
      <c r="F49" s="38"/>
      <c r="G49" s="38"/>
      <c r="H49" s="38">
        <f t="shared" si="6"/>
        <v>366931</v>
      </c>
      <c r="I49" s="38">
        <v>0</v>
      </c>
      <c r="J49" s="38">
        <f t="shared" si="2"/>
        <v>366931</v>
      </c>
      <c r="K49" s="38">
        <v>0</v>
      </c>
      <c r="L49" s="38">
        <f t="shared" si="3"/>
        <v>366931</v>
      </c>
    </row>
    <row r="50" spans="1:12" s="16" customFormat="1" ht="21.75" customHeight="1">
      <c r="A50" s="39"/>
      <c r="B50" s="40"/>
      <c r="C50" s="41" t="s">
        <v>95</v>
      </c>
      <c r="D50" s="44" t="s">
        <v>31</v>
      </c>
      <c r="E50" s="38">
        <v>7200</v>
      </c>
      <c r="F50" s="38"/>
      <c r="G50" s="38"/>
      <c r="H50" s="38">
        <f t="shared" si="6"/>
        <v>7200</v>
      </c>
      <c r="I50" s="38">
        <v>0</v>
      </c>
      <c r="J50" s="38">
        <f t="shared" si="2"/>
        <v>7200</v>
      </c>
      <c r="K50" s="38">
        <v>0</v>
      </c>
      <c r="L50" s="38">
        <f t="shared" si="3"/>
        <v>7200</v>
      </c>
    </row>
    <row r="51" spans="1:12" s="16" customFormat="1" ht="21" customHeight="1">
      <c r="A51" s="39"/>
      <c r="B51" s="40"/>
      <c r="C51" s="41" t="s">
        <v>96</v>
      </c>
      <c r="D51" s="44" t="s">
        <v>32</v>
      </c>
      <c r="E51" s="38">
        <v>195000</v>
      </c>
      <c r="F51" s="38"/>
      <c r="G51" s="38"/>
      <c r="H51" s="38">
        <f t="shared" si="6"/>
        <v>195000</v>
      </c>
      <c r="I51" s="38">
        <v>0</v>
      </c>
      <c r="J51" s="38">
        <f t="shared" si="2"/>
        <v>195000</v>
      </c>
      <c r="K51" s="38">
        <v>0</v>
      </c>
      <c r="L51" s="38">
        <f t="shared" si="3"/>
        <v>195000</v>
      </c>
    </row>
    <row r="52" spans="1:12" s="16" customFormat="1" ht="21.75" customHeight="1" hidden="1">
      <c r="A52" s="39"/>
      <c r="B52" s="40"/>
      <c r="C52" s="41" t="s">
        <v>97</v>
      </c>
      <c r="D52" s="44" t="s">
        <v>35</v>
      </c>
      <c r="E52" s="38"/>
      <c r="F52" s="38"/>
      <c r="G52" s="38"/>
      <c r="H52" s="38">
        <f t="shared" si="6"/>
        <v>0</v>
      </c>
      <c r="I52" s="38"/>
      <c r="J52" s="38">
        <f t="shared" si="2"/>
        <v>0</v>
      </c>
      <c r="K52" s="38"/>
      <c r="L52" s="38">
        <f t="shared" si="3"/>
        <v>0</v>
      </c>
    </row>
    <row r="53" spans="1:12" s="16" customFormat="1" ht="21.75" customHeight="1">
      <c r="A53" s="39"/>
      <c r="B53" s="40"/>
      <c r="C53" s="41" t="s">
        <v>98</v>
      </c>
      <c r="D53" s="44" t="s">
        <v>36</v>
      </c>
      <c r="E53" s="38">
        <v>6000</v>
      </c>
      <c r="F53" s="38"/>
      <c r="G53" s="38"/>
      <c r="H53" s="38">
        <f t="shared" si="6"/>
        <v>6000</v>
      </c>
      <c r="I53" s="38">
        <v>0</v>
      </c>
      <c r="J53" s="38">
        <f t="shared" si="2"/>
        <v>6000</v>
      </c>
      <c r="K53" s="38">
        <v>0</v>
      </c>
      <c r="L53" s="38">
        <f t="shared" si="3"/>
        <v>6000</v>
      </c>
    </row>
    <row r="54" spans="1:12" s="16" customFormat="1" ht="21.75" customHeight="1">
      <c r="A54" s="39"/>
      <c r="B54" s="40"/>
      <c r="C54" s="41" t="s">
        <v>99</v>
      </c>
      <c r="D54" s="44" t="s">
        <v>37</v>
      </c>
      <c r="E54" s="38">
        <v>70000</v>
      </c>
      <c r="F54" s="38"/>
      <c r="G54" s="38"/>
      <c r="H54" s="38">
        <f t="shared" si="6"/>
        <v>70000</v>
      </c>
      <c r="I54" s="38">
        <v>0</v>
      </c>
      <c r="J54" s="38">
        <f t="shared" si="2"/>
        <v>70000</v>
      </c>
      <c r="K54" s="38">
        <v>0</v>
      </c>
      <c r="L54" s="38">
        <f t="shared" si="3"/>
        <v>70000</v>
      </c>
    </row>
    <row r="55" spans="1:12" s="16" customFormat="1" ht="21.75" customHeight="1">
      <c r="A55" s="39"/>
      <c r="B55" s="40"/>
      <c r="C55" s="41" t="s">
        <v>100</v>
      </c>
      <c r="D55" s="44" t="s">
        <v>38</v>
      </c>
      <c r="E55" s="38">
        <v>300</v>
      </c>
      <c r="F55" s="38"/>
      <c r="G55" s="38"/>
      <c r="H55" s="38">
        <f t="shared" si="6"/>
        <v>300</v>
      </c>
      <c r="I55" s="38">
        <v>0</v>
      </c>
      <c r="J55" s="38">
        <f t="shared" si="2"/>
        <v>300</v>
      </c>
      <c r="K55" s="38">
        <v>0</v>
      </c>
      <c r="L55" s="38">
        <f t="shared" si="3"/>
        <v>300</v>
      </c>
    </row>
    <row r="56" spans="1:12" s="16" customFormat="1" ht="22.5">
      <c r="A56" s="39"/>
      <c r="B56" s="40"/>
      <c r="C56" s="41" t="s">
        <v>101</v>
      </c>
      <c r="D56" s="44" t="s">
        <v>39</v>
      </c>
      <c r="E56" s="38">
        <v>2000</v>
      </c>
      <c r="F56" s="38"/>
      <c r="G56" s="38"/>
      <c r="H56" s="38">
        <f t="shared" si="6"/>
        <v>2000</v>
      </c>
      <c r="I56" s="38">
        <v>-2000</v>
      </c>
      <c r="J56" s="38">
        <f t="shared" si="2"/>
        <v>0</v>
      </c>
      <c r="K56" s="38"/>
      <c r="L56" s="38">
        <f t="shared" si="3"/>
        <v>0</v>
      </c>
    </row>
    <row r="57" spans="1:12" s="16" customFormat="1" ht="21.75" customHeight="1">
      <c r="A57" s="39"/>
      <c r="B57" s="40"/>
      <c r="C57" s="41" t="s">
        <v>103</v>
      </c>
      <c r="D57" s="44" t="s">
        <v>40</v>
      </c>
      <c r="E57" s="38">
        <v>400000</v>
      </c>
      <c r="F57" s="38"/>
      <c r="G57" s="38"/>
      <c r="H57" s="38">
        <f t="shared" si="6"/>
        <v>400000</v>
      </c>
      <c r="I57" s="38">
        <v>0</v>
      </c>
      <c r="J57" s="38">
        <f t="shared" si="2"/>
        <v>400000</v>
      </c>
      <c r="K57" s="38">
        <v>0</v>
      </c>
      <c r="L57" s="38">
        <f t="shared" si="3"/>
        <v>400000</v>
      </c>
    </row>
    <row r="58" spans="1:12" s="16" customFormat="1" ht="21.75" customHeight="1">
      <c r="A58" s="39"/>
      <c r="B58" s="40"/>
      <c r="C58" s="41" t="s">
        <v>92</v>
      </c>
      <c r="D58" s="44" t="s">
        <v>124</v>
      </c>
      <c r="E58" s="38">
        <v>40000</v>
      </c>
      <c r="F58" s="38"/>
      <c r="G58" s="38"/>
      <c r="H58" s="38">
        <f t="shared" si="6"/>
        <v>40000</v>
      </c>
      <c r="I58" s="38">
        <v>0</v>
      </c>
      <c r="J58" s="38">
        <f t="shared" si="2"/>
        <v>40000</v>
      </c>
      <c r="K58" s="38">
        <v>0</v>
      </c>
      <c r="L58" s="38">
        <f t="shared" si="3"/>
        <v>40000</v>
      </c>
    </row>
    <row r="59" spans="1:12" s="16" customFormat="1" ht="45">
      <c r="A59" s="39"/>
      <c r="B59" s="40" t="s">
        <v>41</v>
      </c>
      <c r="C59" s="47"/>
      <c r="D59" s="44" t="s">
        <v>42</v>
      </c>
      <c r="E59" s="38">
        <f>SUM(E60:E63)</f>
        <v>604000</v>
      </c>
      <c r="F59" s="38">
        <f>SUM(F60:F63)</f>
        <v>0</v>
      </c>
      <c r="G59" s="38">
        <f>SUM(G60:G63)</f>
        <v>0</v>
      </c>
      <c r="H59" s="38">
        <f t="shared" si="6"/>
        <v>604000</v>
      </c>
      <c r="I59" s="38">
        <f>SUM(I60:I63)</f>
        <v>2000</v>
      </c>
      <c r="J59" s="38">
        <f t="shared" si="2"/>
        <v>606000</v>
      </c>
      <c r="K59" s="38">
        <f>SUM(K60:K63)</f>
        <v>0</v>
      </c>
      <c r="L59" s="38">
        <f t="shared" si="3"/>
        <v>606000</v>
      </c>
    </row>
    <row r="60" spans="1:12" s="16" customFormat="1" ht="21.75" customHeight="1">
      <c r="A60" s="39"/>
      <c r="B60" s="40"/>
      <c r="C60" s="41" t="s">
        <v>104</v>
      </c>
      <c r="D60" s="44" t="s">
        <v>43</v>
      </c>
      <c r="E60" s="38">
        <v>200000</v>
      </c>
      <c r="F60" s="38"/>
      <c r="G60" s="38"/>
      <c r="H60" s="38">
        <f t="shared" si="6"/>
        <v>200000</v>
      </c>
      <c r="I60" s="38">
        <v>2000</v>
      </c>
      <c r="J60" s="38">
        <f t="shared" si="2"/>
        <v>202000</v>
      </c>
      <c r="K60" s="38"/>
      <c r="L60" s="38">
        <f t="shared" si="3"/>
        <v>202000</v>
      </c>
    </row>
    <row r="61" spans="1:12" s="16" customFormat="1" ht="21.75" customHeight="1">
      <c r="A61" s="39"/>
      <c r="B61" s="40"/>
      <c r="C61" s="41" t="s">
        <v>102</v>
      </c>
      <c r="D61" s="44" t="s">
        <v>33</v>
      </c>
      <c r="E61" s="38">
        <v>14000</v>
      </c>
      <c r="F61" s="38"/>
      <c r="G61" s="38"/>
      <c r="H61" s="38">
        <f t="shared" si="6"/>
        <v>14000</v>
      </c>
      <c r="I61" s="38">
        <v>0</v>
      </c>
      <c r="J61" s="38">
        <f t="shared" si="2"/>
        <v>14000</v>
      </c>
      <c r="K61" s="38">
        <v>0</v>
      </c>
      <c r="L61" s="38">
        <f t="shared" si="3"/>
        <v>14000</v>
      </c>
    </row>
    <row r="62" spans="1:12" s="16" customFormat="1" ht="22.5">
      <c r="A62" s="39"/>
      <c r="B62" s="40"/>
      <c r="C62" s="41" t="s">
        <v>108</v>
      </c>
      <c r="D62" s="44" t="s">
        <v>135</v>
      </c>
      <c r="E62" s="38">
        <v>290000</v>
      </c>
      <c r="F62" s="38"/>
      <c r="G62" s="38"/>
      <c r="H62" s="38">
        <f t="shared" si="6"/>
        <v>290000</v>
      </c>
      <c r="I62" s="38">
        <v>0</v>
      </c>
      <c r="J62" s="38">
        <f t="shared" si="2"/>
        <v>290000</v>
      </c>
      <c r="K62" s="38">
        <v>0</v>
      </c>
      <c r="L62" s="38">
        <f t="shared" si="3"/>
        <v>290000</v>
      </c>
    </row>
    <row r="63" spans="1:12" s="16" customFormat="1" ht="45">
      <c r="A63" s="39"/>
      <c r="B63" s="40"/>
      <c r="C63" s="41" t="s">
        <v>85</v>
      </c>
      <c r="D63" s="44" t="s">
        <v>4</v>
      </c>
      <c r="E63" s="38">
        <v>100000</v>
      </c>
      <c r="F63" s="38"/>
      <c r="G63" s="38"/>
      <c r="H63" s="38">
        <f t="shared" si="6"/>
        <v>100000</v>
      </c>
      <c r="I63" s="38">
        <v>0</v>
      </c>
      <c r="J63" s="38">
        <f t="shared" si="2"/>
        <v>100000</v>
      </c>
      <c r="K63" s="38">
        <v>0</v>
      </c>
      <c r="L63" s="38">
        <f t="shared" si="3"/>
        <v>100000</v>
      </c>
    </row>
    <row r="64" spans="1:12" s="16" customFormat="1" ht="33.75">
      <c r="A64" s="39"/>
      <c r="B64" s="40" t="s">
        <v>44</v>
      </c>
      <c r="C64" s="47"/>
      <c r="D64" s="44" t="s">
        <v>45</v>
      </c>
      <c r="E64" s="38">
        <f>SUM(E65:E66)</f>
        <v>8403441</v>
      </c>
      <c r="F64" s="38">
        <f>SUM(F65:F66)</f>
        <v>0</v>
      </c>
      <c r="G64" s="38">
        <f>SUM(G65:G66)</f>
        <v>0</v>
      </c>
      <c r="H64" s="38">
        <f t="shared" si="6"/>
        <v>8403441</v>
      </c>
      <c r="I64" s="38">
        <f>SUM(I65:I66)</f>
        <v>-98931</v>
      </c>
      <c r="J64" s="38">
        <f t="shared" si="2"/>
        <v>8304510</v>
      </c>
      <c r="K64" s="38">
        <f>SUM(K65:K66)</f>
        <v>0</v>
      </c>
      <c r="L64" s="38">
        <f t="shared" si="3"/>
        <v>8304510</v>
      </c>
    </row>
    <row r="65" spans="1:12" s="16" customFormat="1" ht="21.75" customHeight="1">
      <c r="A65" s="39"/>
      <c r="B65" s="40"/>
      <c r="C65" s="41" t="s">
        <v>105</v>
      </c>
      <c r="D65" s="44" t="s">
        <v>46</v>
      </c>
      <c r="E65" s="38">
        <v>7728441</v>
      </c>
      <c r="F65" s="38"/>
      <c r="G65" s="38"/>
      <c r="H65" s="38">
        <f t="shared" si="6"/>
        <v>7728441</v>
      </c>
      <c r="I65" s="38">
        <v>-98931</v>
      </c>
      <c r="J65" s="38">
        <f t="shared" si="2"/>
        <v>7629510</v>
      </c>
      <c r="K65" s="38"/>
      <c r="L65" s="38">
        <f t="shared" si="3"/>
        <v>7629510</v>
      </c>
    </row>
    <row r="66" spans="1:12" s="16" customFormat="1" ht="21.75" customHeight="1">
      <c r="A66" s="39"/>
      <c r="B66" s="40"/>
      <c r="C66" s="41" t="s">
        <v>106</v>
      </c>
      <c r="D66" s="44" t="s">
        <v>47</v>
      </c>
      <c r="E66" s="38">
        <v>675000</v>
      </c>
      <c r="F66" s="38"/>
      <c r="G66" s="38"/>
      <c r="H66" s="38">
        <f t="shared" si="6"/>
        <v>675000</v>
      </c>
      <c r="I66" s="38">
        <v>0</v>
      </c>
      <c r="J66" s="38">
        <f t="shared" si="2"/>
        <v>675000</v>
      </c>
      <c r="K66" s="38">
        <v>0</v>
      </c>
      <c r="L66" s="38">
        <f t="shared" si="3"/>
        <v>675000</v>
      </c>
    </row>
    <row r="67" spans="1:12" s="6" customFormat="1" ht="24.75" customHeight="1">
      <c r="A67" s="18" t="s">
        <v>48</v>
      </c>
      <c r="B67" s="2"/>
      <c r="C67" s="3"/>
      <c r="D67" s="19" t="s">
        <v>49</v>
      </c>
      <c r="E67" s="34">
        <f>SUM(E68,E70,E72,E74)</f>
        <v>15318162</v>
      </c>
      <c r="F67" s="34">
        <f>SUM(F68,F70,F72,F74)</f>
        <v>0</v>
      </c>
      <c r="G67" s="34">
        <f>SUM(G68,G70,G72,G74)</f>
        <v>0</v>
      </c>
      <c r="H67" s="34">
        <f t="shared" si="6"/>
        <v>15318162</v>
      </c>
      <c r="I67" s="34">
        <f>SUM(I68,I70,I72,I74)</f>
        <v>-340938</v>
      </c>
      <c r="J67" s="34">
        <f t="shared" si="2"/>
        <v>14977224</v>
      </c>
      <c r="K67" s="34">
        <f>SUM(K68,K70,K72,K74)</f>
        <v>-25451</v>
      </c>
      <c r="L67" s="34">
        <f t="shared" si="3"/>
        <v>14951773</v>
      </c>
    </row>
    <row r="68" spans="1:12" s="16" customFormat="1" ht="33.75">
      <c r="A68" s="39"/>
      <c r="B68" s="40" t="s">
        <v>50</v>
      </c>
      <c r="C68" s="47"/>
      <c r="D68" s="44" t="s">
        <v>51</v>
      </c>
      <c r="E68" s="38">
        <f>SUM(E69)</f>
        <v>12093870</v>
      </c>
      <c r="F68" s="38">
        <f>SUM(F69)</f>
        <v>0</v>
      </c>
      <c r="G68" s="38">
        <f>SUM(G69)</f>
        <v>0</v>
      </c>
      <c r="H68" s="38">
        <f t="shared" si="6"/>
        <v>12093870</v>
      </c>
      <c r="I68" s="38">
        <f>SUM(I69)</f>
        <v>-366389</v>
      </c>
      <c r="J68" s="38">
        <f t="shared" si="2"/>
        <v>11727481</v>
      </c>
      <c r="K68" s="38">
        <f>SUM(K69)</f>
        <v>0</v>
      </c>
      <c r="L68" s="38">
        <f t="shared" si="3"/>
        <v>11727481</v>
      </c>
    </row>
    <row r="69" spans="1:12" s="16" customFormat="1" ht="24" customHeight="1">
      <c r="A69" s="39"/>
      <c r="B69" s="40"/>
      <c r="C69" s="41">
        <v>2920</v>
      </c>
      <c r="D69" s="44" t="s">
        <v>52</v>
      </c>
      <c r="E69" s="38">
        <v>12093870</v>
      </c>
      <c r="F69" s="38"/>
      <c r="G69" s="38"/>
      <c r="H69" s="38">
        <f t="shared" si="6"/>
        <v>12093870</v>
      </c>
      <c r="I69" s="38">
        <v>-366389</v>
      </c>
      <c r="J69" s="38">
        <f t="shared" si="2"/>
        <v>11727481</v>
      </c>
      <c r="K69" s="38"/>
      <c r="L69" s="38">
        <f t="shared" si="3"/>
        <v>11727481</v>
      </c>
    </row>
    <row r="70" spans="1:12" s="16" customFormat="1" ht="22.5">
      <c r="A70" s="39"/>
      <c r="B70" s="40" t="s">
        <v>113</v>
      </c>
      <c r="C70" s="47"/>
      <c r="D70" s="44" t="s">
        <v>112</v>
      </c>
      <c r="E70" s="38">
        <f>SUM(E71)</f>
        <v>2424673</v>
      </c>
      <c r="F70" s="38">
        <f>SUM(F71)</f>
        <v>0</v>
      </c>
      <c r="G70" s="38">
        <f>SUM(G71)</f>
        <v>0</v>
      </c>
      <c r="H70" s="38">
        <f t="shared" si="6"/>
        <v>2424673</v>
      </c>
      <c r="I70" s="38">
        <f>SUM(I71)</f>
        <v>0</v>
      </c>
      <c r="J70" s="38">
        <f t="shared" si="2"/>
        <v>2424673</v>
      </c>
      <c r="K70" s="38">
        <f>SUM(K71)</f>
        <v>0</v>
      </c>
      <c r="L70" s="38">
        <f t="shared" si="3"/>
        <v>2424673</v>
      </c>
    </row>
    <row r="71" spans="1:12" s="16" customFormat="1" ht="25.5" customHeight="1">
      <c r="A71" s="39"/>
      <c r="B71" s="40"/>
      <c r="C71" s="41">
        <v>2920</v>
      </c>
      <c r="D71" s="44" t="s">
        <v>52</v>
      </c>
      <c r="E71" s="38">
        <v>2424673</v>
      </c>
      <c r="F71" s="38"/>
      <c r="G71" s="38"/>
      <c r="H71" s="38">
        <f t="shared" si="6"/>
        <v>2424673</v>
      </c>
      <c r="I71" s="38">
        <v>0</v>
      </c>
      <c r="J71" s="38">
        <f t="shared" si="2"/>
        <v>2424673</v>
      </c>
      <c r="K71" s="38">
        <v>0</v>
      </c>
      <c r="L71" s="38">
        <f t="shared" si="3"/>
        <v>2424673</v>
      </c>
    </row>
    <row r="72" spans="1:12" s="16" customFormat="1" ht="21" customHeight="1">
      <c r="A72" s="39"/>
      <c r="B72" s="40">
        <v>75814</v>
      </c>
      <c r="C72" s="47"/>
      <c r="D72" s="44" t="s">
        <v>53</v>
      </c>
      <c r="E72" s="38">
        <f>SUM(E73)</f>
        <v>10000</v>
      </c>
      <c r="F72" s="38">
        <f>SUM(F73)</f>
        <v>0</v>
      </c>
      <c r="G72" s="38">
        <f>SUM(G73)</f>
        <v>0</v>
      </c>
      <c r="H72" s="38">
        <f t="shared" si="6"/>
        <v>10000</v>
      </c>
      <c r="I72" s="38">
        <f>SUM(I73)</f>
        <v>0</v>
      </c>
      <c r="J72" s="38">
        <f t="shared" si="2"/>
        <v>10000</v>
      </c>
      <c r="K72" s="38">
        <f>SUM(K73)</f>
        <v>0</v>
      </c>
      <c r="L72" s="38">
        <f t="shared" si="3"/>
        <v>10000</v>
      </c>
    </row>
    <row r="73" spans="1:12" s="16" customFormat="1" ht="21.75" customHeight="1">
      <c r="A73" s="39"/>
      <c r="B73" s="40"/>
      <c r="C73" s="41" t="s">
        <v>88</v>
      </c>
      <c r="D73" s="44" t="s">
        <v>11</v>
      </c>
      <c r="E73" s="38">
        <v>10000</v>
      </c>
      <c r="F73" s="38"/>
      <c r="G73" s="38"/>
      <c r="H73" s="38">
        <f>E73+F73-G73</f>
        <v>10000</v>
      </c>
      <c r="I73" s="38">
        <v>0</v>
      </c>
      <c r="J73" s="38">
        <f t="shared" si="2"/>
        <v>10000</v>
      </c>
      <c r="K73" s="38">
        <v>0</v>
      </c>
      <c r="L73" s="38">
        <f t="shared" si="3"/>
        <v>10000</v>
      </c>
    </row>
    <row r="74" spans="1:12" s="16" customFormat="1" ht="22.5">
      <c r="A74" s="39"/>
      <c r="B74" s="40" t="s">
        <v>132</v>
      </c>
      <c r="C74" s="47"/>
      <c r="D74" s="44" t="s">
        <v>133</v>
      </c>
      <c r="E74" s="38">
        <f>SUM(E75)</f>
        <v>789619</v>
      </c>
      <c r="F74" s="38">
        <f>SUM(F75)</f>
        <v>0</v>
      </c>
      <c r="G74" s="38">
        <f>SUM(G75)</f>
        <v>0</v>
      </c>
      <c r="H74" s="38">
        <f>E74+F74-G74</f>
        <v>789619</v>
      </c>
      <c r="I74" s="38">
        <f>SUM(I75)</f>
        <v>25451</v>
      </c>
      <c r="J74" s="38">
        <f aca="true" t="shared" si="7" ref="J74:J116">SUM(H74:I74)</f>
        <v>815070</v>
      </c>
      <c r="K74" s="38">
        <f>SUM(K75)</f>
        <v>-25451</v>
      </c>
      <c r="L74" s="38">
        <f aca="true" t="shared" si="8" ref="L74:L116">SUM(J74:K74)</f>
        <v>789619</v>
      </c>
    </row>
    <row r="75" spans="1:12" s="16" customFormat="1" ht="25.5" customHeight="1">
      <c r="A75" s="39"/>
      <c r="B75" s="40"/>
      <c r="C75" s="41">
        <v>2920</v>
      </c>
      <c r="D75" s="44" t="s">
        <v>52</v>
      </c>
      <c r="E75" s="38">
        <v>789619</v>
      </c>
      <c r="F75" s="38"/>
      <c r="G75" s="38"/>
      <c r="H75" s="38">
        <f>E75+F75-G75</f>
        <v>789619</v>
      </c>
      <c r="I75" s="38">
        <v>25451</v>
      </c>
      <c r="J75" s="38">
        <f t="shared" si="7"/>
        <v>815070</v>
      </c>
      <c r="K75" s="38">
        <v>-25451</v>
      </c>
      <c r="L75" s="38">
        <f t="shared" si="8"/>
        <v>789619</v>
      </c>
    </row>
    <row r="76" spans="1:12" s="16" customFormat="1" ht="25.5" customHeight="1">
      <c r="A76" s="22" t="s">
        <v>71</v>
      </c>
      <c r="B76" s="23"/>
      <c r="C76" s="24"/>
      <c r="D76" s="25" t="s">
        <v>72</v>
      </c>
      <c r="E76" s="34">
        <f>SUM(E77,E81,E83,)</f>
        <v>56073</v>
      </c>
      <c r="F76" s="34">
        <f>SUM(F77,F81,F83,)</f>
        <v>0</v>
      </c>
      <c r="G76" s="34">
        <f>SUM(G77,G81,G83,)</f>
        <v>0</v>
      </c>
      <c r="H76" s="34">
        <f>SUM(H77,H81,H83,)</f>
        <v>56073</v>
      </c>
      <c r="I76" s="34">
        <f>SUM(I77,I81,I83,)</f>
        <v>1600</v>
      </c>
      <c r="J76" s="34">
        <f t="shared" si="7"/>
        <v>57673</v>
      </c>
      <c r="K76" s="34">
        <f>SUM(K77,K81,K83,)</f>
        <v>0</v>
      </c>
      <c r="L76" s="34">
        <f t="shared" si="8"/>
        <v>57673</v>
      </c>
    </row>
    <row r="77" spans="1:12" s="16" customFormat="1" ht="25.5" customHeight="1">
      <c r="A77" s="36"/>
      <c r="B77" s="49" t="s">
        <v>73</v>
      </c>
      <c r="C77" s="52"/>
      <c r="D77" s="26" t="s">
        <v>54</v>
      </c>
      <c r="E77" s="38">
        <f>SUM(E78:E79)</f>
        <v>41675</v>
      </c>
      <c r="F77" s="38">
        <f>SUM(F78:F79)</f>
        <v>0</v>
      </c>
      <c r="G77" s="38">
        <f>SUM(G78:G79)</f>
        <v>0</v>
      </c>
      <c r="H77" s="38">
        <f>SUM(H78:H80)</f>
        <v>41675</v>
      </c>
      <c r="I77" s="38">
        <f>SUM(I78:I80)</f>
        <v>1000</v>
      </c>
      <c r="J77" s="38">
        <f t="shared" si="7"/>
        <v>42675</v>
      </c>
      <c r="K77" s="38">
        <f>SUM(K78:K80)</f>
        <v>0</v>
      </c>
      <c r="L77" s="38">
        <f t="shared" si="8"/>
        <v>42675</v>
      </c>
    </row>
    <row r="78" spans="1:12" s="16" customFormat="1" ht="90">
      <c r="A78" s="49"/>
      <c r="B78" s="36"/>
      <c r="C78" s="50" t="s">
        <v>87</v>
      </c>
      <c r="D78" s="26" t="s">
        <v>56</v>
      </c>
      <c r="E78" s="38">
        <v>38735</v>
      </c>
      <c r="F78" s="38"/>
      <c r="G78" s="38"/>
      <c r="H78" s="38">
        <f>E78+F78-G78</f>
        <v>38735</v>
      </c>
      <c r="I78" s="38">
        <v>0</v>
      </c>
      <c r="J78" s="38">
        <f t="shared" si="7"/>
        <v>38735</v>
      </c>
      <c r="K78" s="38">
        <v>0</v>
      </c>
      <c r="L78" s="38">
        <f t="shared" si="8"/>
        <v>38735</v>
      </c>
    </row>
    <row r="79" spans="1:12" s="16" customFormat="1" ht="67.5">
      <c r="A79" s="49"/>
      <c r="B79" s="36"/>
      <c r="C79" s="58">
        <v>2310</v>
      </c>
      <c r="D79" s="26" t="s">
        <v>138</v>
      </c>
      <c r="E79" s="38">
        <v>2940</v>
      </c>
      <c r="F79" s="38"/>
      <c r="G79" s="38"/>
      <c r="H79" s="38">
        <f>E79+F79-G79</f>
        <v>2940</v>
      </c>
      <c r="I79" s="38">
        <v>0</v>
      </c>
      <c r="J79" s="38">
        <f t="shared" si="7"/>
        <v>2940</v>
      </c>
      <c r="K79" s="38">
        <v>0</v>
      </c>
      <c r="L79" s="38">
        <f t="shared" si="8"/>
        <v>2940</v>
      </c>
    </row>
    <row r="80" spans="1:12" s="16" customFormat="1" ht="56.25">
      <c r="A80" s="49"/>
      <c r="B80" s="36"/>
      <c r="C80" s="58">
        <v>2320</v>
      </c>
      <c r="D80" s="44" t="s">
        <v>131</v>
      </c>
      <c r="E80" s="38"/>
      <c r="F80" s="38"/>
      <c r="G80" s="38"/>
      <c r="H80" s="38">
        <v>0</v>
      </c>
      <c r="I80" s="38">
        <f>300+300+200+200</f>
        <v>1000</v>
      </c>
      <c r="J80" s="38">
        <f t="shared" si="7"/>
        <v>1000</v>
      </c>
      <c r="K80" s="38"/>
      <c r="L80" s="38">
        <f t="shared" si="8"/>
        <v>1000</v>
      </c>
    </row>
    <row r="81" spans="1:12" s="16" customFormat="1" ht="25.5" customHeight="1">
      <c r="A81" s="39"/>
      <c r="B81" s="40">
        <v>80104</v>
      </c>
      <c r="C81" s="41"/>
      <c r="D81" s="26" t="s">
        <v>74</v>
      </c>
      <c r="E81" s="38">
        <f>SUM(E82)</f>
        <v>6569</v>
      </c>
      <c r="F81" s="38">
        <f>SUM(F82)</f>
        <v>0</v>
      </c>
      <c r="G81" s="38">
        <f>SUM(G82)</f>
        <v>0</v>
      </c>
      <c r="H81" s="38">
        <f>E81+F81-G81</f>
        <v>6569</v>
      </c>
      <c r="I81" s="38">
        <f>SUM(I82)</f>
        <v>0</v>
      </c>
      <c r="J81" s="38">
        <f t="shared" si="7"/>
        <v>6569</v>
      </c>
      <c r="K81" s="38">
        <f>SUM(K82)</f>
        <v>0</v>
      </c>
      <c r="L81" s="38">
        <f t="shared" si="8"/>
        <v>6569</v>
      </c>
    </row>
    <row r="82" spans="1:12" s="16" customFormat="1" ht="90">
      <c r="A82" s="39"/>
      <c r="B82" s="40"/>
      <c r="C82" s="41" t="s">
        <v>87</v>
      </c>
      <c r="D82" s="26" t="s">
        <v>56</v>
      </c>
      <c r="E82" s="38">
        <v>6569</v>
      </c>
      <c r="F82" s="38"/>
      <c r="G82" s="38"/>
      <c r="H82" s="38">
        <f>E82+F82-G82</f>
        <v>6569</v>
      </c>
      <c r="I82" s="38">
        <v>0</v>
      </c>
      <c r="J82" s="38">
        <f t="shared" si="7"/>
        <v>6569</v>
      </c>
      <c r="K82" s="38">
        <v>0</v>
      </c>
      <c r="L82" s="38">
        <f t="shared" si="8"/>
        <v>6569</v>
      </c>
    </row>
    <row r="83" spans="1:12" s="16" customFormat="1" ht="25.5" customHeight="1">
      <c r="A83" s="39"/>
      <c r="B83" s="40">
        <v>80110</v>
      </c>
      <c r="C83" s="41"/>
      <c r="D83" s="26" t="s">
        <v>55</v>
      </c>
      <c r="E83" s="38">
        <f>SUM(E84)</f>
        <v>7829</v>
      </c>
      <c r="F83" s="38">
        <f>SUM(F84)</f>
        <v>0</v>
      </c>
      <c r="G83" s="38">
        <f>SUM(G84)</f>
        <v>0</v>
      </c>
      <c r="H83" s="38">
        <f>SUM(H84:H85)</f>
        <v>7829</v>
      </c>
      <c r="I83" s="38">
        <f>SUM(I84:I85)</f>
        <v>600</v>
      </c>
      <c r="J83" s="38">
        <f t="shared" si="7"/>
        <v>8429</v>
      </c>
      <c r="K83" s="38">
        <f>SUM(K84:K85)</f>
        <v>0</v>
      </c>
      <c r="L83" s="38">
        <f t="shared" si="8"/>
        <v>8429</v>
      </c>
    </row>
    <row r="84" spans="1:12" s="16" customFormat="1" ht="90">
      <c r="A84" s="39"/>
      <c r="B84" s="40"/>
      <c r="C84" s="41" t="s">
        <v>87</v>
      </c>
      <c r="D84" s="26" t="s">
        <v>56</v>
      </c>
      <c r="E84" s="38">
        <v>7829</v>
      </c>
      <c r="F84" s="38"/>
      <c r="G84" s="38"/>
      <c r="H84" s="38">
        <f>E84+F84-G84</f>
        <v>7829</v>
      </c>
      <c r="I84" s="38">
        <v>0</v>
      </c>
      <c r="J84" s="38">
        <f t="shared" si="7"/>
        <v>7829</v>
      </c>
      <c r="K84" s="38">
        <v>0</v>
      </c>
      <c r="L84" s="38">
        <f t="shared" si="8"/>
        <v>7829</v>
      </c>
    </row>
    <row r="85" spans="1:12" s="16" customFormat="1" ht="56.25">
      <c r="A85" s="39"/>
      <c r="B85" s="40"/>
      <c r="C85" s="41">
        <v>2320</v>
      </c>
      <c r="D85" s="44" t="s">
        <v>131</v>
      </c>
      <c r="E85" s="38"/>
      <c r="F85" s="38"/>
      <c r="G85" s="38"/>
      <c r="H85" s="38">
        <v>0</v>
      </c>
      <c r="I85" s="38">
        <f>300+300</f>
        <v>600</v>
      </c>
      <c r="J85" s="38">
        <f t="shared" si="7"/>
        <v>600</v>
      </c>
      <c r="K85" s="38"/>
      <c r="L85" s="38">
        <f t="shared" si="8"/>
        <v>600</v>
      </c>
    </row>
    <row r="86" spans="1:12" s="6" customFormat="1" ht="24.75" customHeight="1">
      <c r="A86" s="18" t="s">
        <v>82</v>
      </c>
      <c r="B86" s="2"/>
      <c r="C86" s="3"/>
      <c r="D86" s="19" t="s">
        <v>114</v>
      </c>
      <c r="E86" s="34">
        <f>SUM(E89,E92,E94,E97,E101,)</f>
        <v>9752400</v>
      </c>
      <c r="F86" s="34">
        <f>SUM(F89,F92,F94,F97,F101,)</f>
        <v>0</v>
      </c>
      <c r="G86" s="34">
        <f>SUM(G89,G92,G94,G97,G101,)</f>
        <v>0</v>
      </c>
      <c r="H86" s="34">
        <f aca="true" t="shared" si="9" ref="H86:H105">E86+F86-G86</f>
        <v>9752400</v>
      </c>
      <c r="I86" s="34">
        <f>SUM(I89,I92,I94,I97,I101,)</f>
        <v>-22000</v>
      </c>
      <c r="J86" s="34">
        <f t="shared" si="7"/>
        <v>9730400</v>
      </c>
      <c r="K86" s="34">
        <f>SUM(K89,K92,K94,K97,K101,)</f>
        <v>0</v>
      </c>
      <c r="L86" s="34">
        <f t="shared" si="8"/>
        <v>9730400</v>
      </c>
    </row>
    <row r="87" spans="1:12" s="16" customFormat="1" ht="45" hidden="1">
      <c r="A87" s="39"/>
      <c r="B87" s="28">
        <v>85212</v>
      </c>
      <c r="C87" s="46"/>
      <c r="D87" s="44" t="s">
        <v>123</v>
      </c>
      <c r="E87" s="38">
        <f>SUM(E88)</f>
        <v>5507000</v>
      </c>
      <c r="F87" s="38">
        <f>SUM(F88)</f>
        <v>5507000</v>
      </c>
      <c r="G87" s="38">
        <f>SUM(G88)</f>
        <v>5507000</v>
      </c>
      <c r="H87" s="38">
        <f t="shared" si="9"/>
        <v>5507000</v>
      </c>
      <c r="I87" s="38">
        <f>SUM(I88)</f>
        <v>5507000</v>
      </c>
      <c r="J87" s="65">
        <f t="shared" si="7"/>
        <v>11014000</v>
      </c>
      <c r="K87" s="38">
        <f>SUM(K88)</f>
        <v>5507000</v>
      </c>
      <c r="L87" s="65">
        <f t="shared" si="8"/>
        <v>16521000</v>
      </c>
    </row>
    <row r="88" spans="1:12" s="16" customFormat="1" ht="67.5" hidden="1">
      <c r="A88" s="39"/>
      <c r="B88" s="28"/>
      <c r="C88" s="46">
        <v>2010</v>
      </c>
      <c r="D88" s="44" t="s">
        <v>129</v>
      </c>
      <c r="E88" s="38">
        <v>5507000</v>
      </c>
      <c r="F88" s="38">
        <v>5507000</v>
      </c>
      <c r="G88" s="38">
        <v>5507000</v>
      </c>
      <c r="H88" s="38">
        <f t="shared" si="9"/>
        <v>5507000</v>
      </c>
      <c r="I88" s="38">
        <v>5507000</v>
      </c>
      <c r="J88" s="65">
        <f t="shared" si="7"/>
        <v>11014000</v>
      </c>
      <c r="K88" s="38">
        <v>5507000</v>
      </c>
      <c r="L88" s="65">
        <f t="shared" si="8"/>
        <v>16521000</v>
      </c>
    </row>
    <row r="89" spans="1:12" s="16" customFormat="1" ht="56.25">
      <c r="A89" s="39"/>
      <c r="B89" s="28">
        <v>85212</v>
      </c>
      <c r="C89" s="46"/>
      <c r="D89" s="44" t="s">
        <v>134</v>
      </c>
      <c r="E89" s="38">
        <f>SUM(E90:E91)</f>
        <v>7819800</v>
      </c>
      <c r="F89" s="38">
        <f>SUM(F90:F91)</f>
        <v>0</v>
      </c>
      <c r="G89" s="38">
        <f>SUM(G90:G91)</f>
        <v>0</v>
      </c>
      <c r="H89" s="38">
        <f t="shared" si="9"/>
        <v>7819800</v>
      </c>
      <c r="I89" s="38">
        <f>SUM(I90:I91)</f>
        <v>7900</v>
      </c>
      <c r="J89" s="38">
        <f t="shared" si="7"/>
        <v>7827700</v>
      </c>
      <c r="K89" s="38">
        <f>SUM(K90:K91)</f>
        <v>0</v>
      </c>
      <c r="L89" s="38">
        <f t="shared" si="8"/>
        <v>7827700</v>
      </c>
    </row>
    <row r="90" spans="1:12" s="16" customFormat="1" ht="24" customHeight="1">
      <c r="A90" s="39"/>
      <c r="B90" s="28"/>
      <c r="C90" s="46" t="s">
        <v>89</v>
      </c>
      <c r="D90" s="44" t="s">
        <v>12</v>
      </c>
      <c r="E90" s="38">
        <v>15000</v>
      </c>
      <c r="F90" s="38"/>
      <c r="G90" s="38"/>
      <c r="H90" s="38">
        <f t="shared" si="9"/>
        <v>15000</v>
      </c>
      <c r="I90" s="38">
        <v>0</v>
      </c>
      <c r="J90" s="38">
        <f t="shared" si="7"/>
        <v>15000</v>
      </c>
      <c r="K90" s="38">
        <v>0</v>
      </c>
      <c r="L90" s="38">
        <f t="shared" si="8"/>
        <v>15000</v>
      </c>
    </row>
    <row r="91" spans="1:12" s="16" customFormat="1" ht="67.5">
      <c r="A91" s="39"/>
      <c r="B91" s="28"/>
      <c r="C91" s="46">
        <v>2010</v>
      </c>
      <c r="D91" s="44" t="s">
        <v>129</v>
      </c>
      <c r="E91" s="38">
        <v>7804800</v>
      </c>
      <c r="F91" s="38"/>
      <c r="G91" s="38"/>
      <c r="H91" s="38">
        <f t="shared" si="9"/>
        <v>7804800</v>
      </c>
      <c r="I91" s="38">
        <v>7900</v>
      </c>
      <c r="J91" s="38">
        <f t="shared" si="7"/>
        <v>7812700</v>
      </c>
      <c r="K91" s="38"/>
      <c r="L91" s="38">
        <f t="shared" si="8"/>
        <v>7812700</v>
      </c>
    </row>
    <row r="92" spans="1:12" s="16" customFormat="1" ht="56.25">
      <c r="A92" s="39"/>
      <c r="B92" s="28">
        <v>85213</v>
      </c>
      <c r="C92" s="47"/>
      <c r="D92" s="44" t="s">
        <v>125</v>
      </c>
      <c r="E92" s="38">
        <f>SUM(E93)</f>
        <v>99900</v>
      </c>
      <c r="F92" s="38">
        <f>SUM(F93)</f>
        <v>0</v>
      </c>
      <c r="G92" s="38">
        <f>SUM(G93)</f>
        <v>0</v>
      </c>
      <c r="H92" s="38">
        <f t="shared" si="9"/>
        <v>99900</v>
      </c>
      <c r="I92" s="38">
        <f>SUM(I93)</f>
        <v>-21500</v>
      </c>
      <c r="J92" s="38">
        <f t="shared" si="7"/>
        <v>78400</v>
      </c>
      <c r="K92" s="38">
        <f>SUM(K93)</f>
        <v>0</v>
      </c>
      <c r="L92" s="38">
        <f t="shared" si="8"/>
        <v>78400</v>
      </c>
    </row>
    <row r="93" spans="1:12" s="16" customFormat="1" ht="67.5">
      <c r="A93" s="39"/>
      <c r="B93" s="28"/>
      <c r="C93" s="47">
        <v>2010</v>
      </c>
      <c r="D93" s="44" t="s">
        <v>129</v>
      </c>
      <c r="E93" s="38">
        <v>99900</v>
      </c>
      <c r="F93" s="38"/>
      <c r="G93" s="38"/>
      <c r="H93" s="38">
        <f t="shared" si="9"/>
        <v>99900</v>
      </c>
      <c r="I93" s="38">
        <v>-21500</v>
      </c>
      <c r="J93" s="38">
        <f t="shared" si="7"/>
        <v>78400</v>
      </c>
      <c r="K93" s="38"/>
      <c r="L93" s="38">
        <f t="shared" si="8"/>
        <v>78400</v>
      </c>
    </row>
    <row r="94" spans="1:12" s="16" customFormat="1" ht="33.75">
      <c r="A94" s="39"/>
      <c r="B94" s="40" t="s">
        <v>83</v>
      </c>
      <c r="C94" s="47"/>
      <c r="D94" s="44" t="s">
        <v>57</v>
      </c>
      <c r="E94" s="38">
        <f>SUM(E95:E96)</f>
        <v>1011100</v>
      </c>
      <c r="F94" s="38">
        <f>SUM(F95:F96)</f>
        <v>0</v>
      </c>
      <c r="G94" s="38">
        <f>SUM(G95:G96)</f>
        <v>0</v>
      </c>
      <c r="H94" s="38">
        <f t="shared" si="9"/>
        <v>1011100</v>
      </c>
      <c r="I94" s="38">
        <f>SUM(I95:I96)</f>
        <v>-8400</v>
      </c>
      <c r="J94" s="38">
        <f t="shared" si="7"/>
        <v>1002700</v>
      </c>
      <c r="K94" s="38">
        <f>SUM(K95:K96)</f>
        <v>0</v>
      </c>
      <c r="L94" s="38">
        <f t="shared" si="8"/>
        <v>1002700</v>
      </c>
    </row>
    <row r="95" spans="1:12" s="16" customFormat="1" ht="67.5">
      <c r="A95" s="39"/>
      <c r="B95" s="40"/>
      <c r="C95" s="41">
        <v>2010</v>
      </c>
      <c r="D95" s="44" t="s">
        <v>129</v>
      </c>
      <c r="E95" s="38">
        <v>439200</v>
      </c>
      <c r="F95" s="38"/>
      <c r="G95" s="38"/>
      <c r="H95" s="38">
        <f t="shared" si="9"/>
        <v>439200</v>
      </c>
      <c r="I95" s="38">
        <v>-2200</v>
      </c>
      <c r="J95" s="38">
        <f t="shared" si="7"/>
        <v>437000</v>
      </c>
      <c r="K95" s="38"/>
      <c r="L95" s="38">
        <f t="shared" si="8"/>
        <v>437000</v>
      </c>
    </row>
    <row r="96" spans="1:12" s="16" customFormat="1" ht="45">
      <c r="A96" s="39"/>
      <c r="B96" s="40"/>
      <c r="C96" s="41">
        <v>2030</v>
      </c>
      <c r="D96" s="44" t="s">
        <v>130</v>
      </c>
      <c r="E96" s="38">
        <v>571900</v>
      </c>
      <c r="F96" s="38"/>
      <c r="G96" s="38"/>
      <c r="H96" s="38">
        <f t="shared" si="9"/>
        <v>571900</v>
      </c>
      <c r="I96" s="38">
        <v>-6200</v>
      </c>
      <c r="J96" s="38">
        <f t="shared" si="7"/>
        <v>565700</v>
      </c>
      <c r="K96" s="38"/>
      <c r="L96" s="38">
        <f t="shared" si="8"/>
        <v>565700</v>
      </c>
    </row>
    <row r="97" spans="1:12" s="16" customFormat="1" ht="24.75" customHeight="1">
      <c r="A97" s="39"/>
      <c r="B97" s="40" t="s">
        <v>84</v>
      </c>
      <c r="C97" s="47"/>
      <c r="D97" s="44" t="s">
        <v>58</v>
      </c>
      <c r="E97" s="38">
        <f>SUM(E98:E100)</f>
        <v>493400</v>
      </c>
      <c r="F97" s="38">
        <f>SUM(F98:F100)</f>
        <v>0</v>
      </c>
      <c r="G97" s="38">
        <f>SUM(G98:G100)</f>
        <v>0</v>
      </c>
      <c r="H97" s="38">
        <f t="shared" si="9"/>
        <v>493400</v>
      </c>
      <c r="I97" s="38">
        <f>SUM(I98:I100)</f>
        <v>0</v>
      </c>
      <c r="J97" s="38">
        <f t="shared" si="7"/>
        <v>493400</v>
      </c>
      <c r="K97" s="38">
        <f>SUM(K98:K100)</f>
        <v>0</v>
      </c>
      <c r="L97" s="38">
        <f t="shared" si="8"/>
        <v>493400</v>
      </c>
    </row>
    <row r="98" spans="1:12" s="16" customFormat="1" ht="90">
      <c r="A98" s="39"/>
      <c r="B98" s="40"/>
      <c r="C98" s="46" t="s">
        <v>87</v>
      </c>
      <c r="D98" s="44" t="s">
        <v>56</v>
      </c>
      <c r="E98" s="38">
        <v>2000</v>
      </c>
      <c r="F98" s="38"/>
      <c r="G98" s="38"/>
      <c r="H98" s="38">
        <f t="shared" si="9"/>
        <v>2000</v>
      </c>
      <c r="I98" s="38">
        <v>0</v>
      </c>
      <c r="J98" s="38">
        <f t="shared" si="7"/>
        <v>2000</v>
      </c>
      <c r="K98" s="38">
        <v>0</v>
      </c>
      <c r="L98" s="38">
        <f t="shared" si="8"/>
        <v>2000</v>
      </c>
    </row>
    <row r="99" spans="1:12" s="16" customFormat="1" ht="22.5" customHeight="1">
      <c r="A99" s="39"/>
      <c r="B99" s="40"/>
      <c r="C99" s="46" t="s">
        <v>118</v>
      </c>
      <c r="D99" s="44" t="s">
        <v>119</v>
      </c>
      <c r="E99" s="38">
        <v>153000</v>
      </c>
      <c r="F99" s="38"/>
      <c r="G99" s="38"/>
      <c r="H99" s="38">
        <f t="shared" si="9"/>
        <v>153000</v>
      </c>
      <c r="I99" s="38">
        <v>0</v>
      </c>
      <c r="J99" s="38">
        <f t="shared" si="7"/>
        <v>153000</v>
      </c>
      <c r="K99" s="38">
        <v>0</v>
      </c>
      <c r="L99" s="38">
        <f t="shared" si="8"/>
        <v>153000</v>
      </c>
    </row>
    <row r="100" spans="1:12" s="16" customFormat="1" ht="45">
      <c r="A100" s="39"/>
      <c r="B100" s="40"/>
      <c r="C100" s="41">
        <v>2030</v>
      </c>
      <c r="D100" s="44" t="s">
        <v>130</v>
      </c>
      <c r="E100" s="38">
        <v>338400</v>
      </c>
      <c r="F100" s="38"/>
      <c r="G100" s="38"/>
      <c r="H100" s="38">
        <f t="shared" si="9"/>
        <v>338400</v>
      </c>
      <c r="I100" s="38">
        <v>0</v>
      </c>
      <c r="J100" s="38">
        <f t="shared" si="7"/>
        <v>338400</v>
      </c>
      <c r="K100" s="38">
        <v>0</v>
      </c>
      <c r="L100" s="38">
        <f t="shared" si="8"/>
        <v>338400</v>
      </c>
    </row>
    <row r="101" spans="1:12" s="16" customFormat="1" ht="24" customHeight="1">
      <c r="A101" s="39"/>
      <c r="B101" s="40">
        <v>85295</v>
      </c>
      <c r="C101" s="41"/>
      <c r="D101" s="44" t="s">
        <v>126</v>
      </c>
      <c r="E101" s="38">
        <f>SUM(E102)</f>
        <v>328200</v>
      </c>
      <c r="F101" s="38">
        <f>SUM(F102)</f>
        <v>0</v>
      </c>
      <c r="G101" s="38">
        <f>SUM(G102)</f>
        <v>0</v>
      </c>
      <c r="H101" s="38">
        <f t="shared" si="9"/>
        <v>328200</v>
      </c>
      <c r="I101" s="38">
        <f>SUM(I102)</f>
        <v>0</v>
      </c>
      <c r="J101" s="38">
        <f t="shared" si="7"/>
        <v>328200</v>
      </c>
      <c r="K101" s="38">
        <f>SUM(K102)</f>
        <v>0</v>
      </c>
      <c r="L101" s="38">
        <f t="shared" si="8"/>
        <v>328200</v>
      </c>
    </row>
    <row r="102" spans="1:12" s="16" customFormat="1" ht="45">
      <c r="A102" s="39"/>
      <c r="B102" s="40"/>
      <c r="C102" s="41">
        <v>2030</v>
      </c>
      <c r="D102" s="44" t="s">
        <v>130</v>
      </c>
      <c r="E102" s="38">
        <v>328200</v>
      </c>
      <c r="F102" s="38"/>
      <c r="G102" s="38"/>
      <c r="H102" s="38">
        <f t="shared" si="9"/>
        <v>328200</v>
      </c>
      <c r="I102" s="38">
        <v>0</v>
      </c>
      <c r="J102" s="38">
        <f t="shared" si="7"/>
        <v>328200</v>
      </c>
      <c r="K102" s="38">
        <v>0</v>
      </c>
      <c r="L102" s="38">
        <f t="shared" si="8"/>
        <v>328200</v>
      </c>
    </row>
    <row r="103" spans="1:12" s="7" customFormat="1" ht="24.75" customHeight="1">
      <c r="A103" s="18">
        <v>900</v>
      </c>
      <c r="B103" s="20"/>
      <c r="C103" s="21"/>
      <c r="D103" s="19" t="s">
        <v>59</v>
      </c>
      <c r="E103" s="34">
        <f aca="true" t="shared" si="10" ref="E103:G104">SUM(E104)</f>
        <v>6000</v>
      </c>
      <c r="F103" s="34">
        <f t="shared" si="10"/>
        <v>0</v>
      </c>
      <c r="G103" s="34">
        <f t="shared" si="10"/>
        <v>0</v>
      </c>
      <c r="H103" s="34">
        <f t="shared" si="9"/>
        <v>6000</v>
      </c>
      <c r="I103" s="34">
        <f>SUM(I104)</f>
        <v>0</v>
      </c>
      <c r="J103" s="34">
        <f t="shared" si="7"/>
        <v>6000</v>
      </c>
      <c r="K103" s="34">
        <f>SUM(K104)</f>
        <v>0</v>
      </c>
      <c r="L103" s="34">
        <f t="shared" si="8"/>
        <v>6000</v>
      </c>
    </row>
    <row r="104" spans="1:12" s="16" customFormat="1" ht="21.75" customHeight="1">
      <c r="A104" s="39"/>
      <c r="B104" s="40">
        <v>90095</v>
      </c>
      <c r="C104" s="41"/>
      <c r="D104" s="44" t="s">
        <v>3</v>
      </c>
      <c r="E104" s="38">
        <f t="shared" si="10"/>
        <v>6000</v>
      </c>
      <c r="F104" s="38">
        <f t="shared" si="10"/>
        <v>0</v>
      </c>
      <c r="G104" s="38">
        <f t="shared" si="10"/>
        <v>0</v>
      </c>
      <c r="H104" s="38">
        <f t="shared" si="9"/>
        <v>6000</v>
      </c>
      <c r="I104" s="38">
        <f>SUM(I105)</f>
        <v>0</v>
      </c>
      <c r="J104" s="38">
        <f t="shared" si="7"/>
        <v>6000</v>
      </c>
      <c r="K104" s="38">
        <f>SUM(K105)</f>
        <v>0</v>
      </c>
      <c r="L104" s="38">
        <f t="shared" si="8"/>
        <v>6000</v>
      </c>
    </row>
    <row r="105" spans="1:12" s="16" customFormat="1" ht="23.25" customHeight="1">
      <c r="A105" s="39"/>
      <c r="B105" s="40"/>
      <c r="C105" s="41" t="s">
        <v>107</v>
      </c>
      <c r="D105" s="44" t="s">
        <v>60</v>
      </c>
      <c r="E105" s="38">
        <v>6000</v>
      </c>
      <c r="F105" s="38"/>
      <c r="G105" s="38"/>
      <c r="H105" s="38">
        <f t="shared" si="9"/>
        <v>6000</v>
      </c>
      <c r="I105" s="38">
        <v>0</v>
      </c>
      <c r="J105" s="38">
        <f t="shared" si="7"/>
        <v>6000</v>
      </c>
      <c r="K105" s="38">
        <v>0</v>
      </c>
      <c r="L105" s="38">
        <f t="shared" si="8"/>
        <v>6000</v>
      </c>
    </row>
    <row r="106" spans="1:12" s="7" customFormat="1" ht="24">
      <c r="A106" s="18" t="s">
        <v>61</v>
      </c>
      <c r="B106" s="2"/>
      <c r="C106" s="3"/>
      <c r="D106" s="19" t="s">
        <v>67</v>
      </c>
      <c r="E106" s="34">
        <f>SUM(E109)</f>
        <v>45000</v>
      </c>
      <c r="F106" s="34">
        <f>SUM(F109)</f>
        <v>900</v>
      </c>
      <c r="G106" s="34">
        <f>SUM(G109)</f>
        <v>0</v>
      </c>
      <c r="H106" s="34">
        <f>SUM(H107,H109,H111,)</f>
        <v>45900</v>
      </c>
      <c r="I106" s="34">
        <f>SUM(I107,I109,I111,)</f>
        <v>11500</v>
      </c>
      <c r="J106" s="34">
        <f t="shared" si="7"/>
        <v>57400</v>
      </c>
      <c r="K106" s="34">
        <f>SUM(K107,K109,K111,)</f>
        <v>0</v>
      </c>
      <c r="L106" s="34">
        <f t="shared" si="8"/>
        <v>57400</v>
      </c>
    </row>
    <row r="107" spans="1:12" s="16" customFormat="1" ht="22.5">
      <c r="A107" s="39"/>
      <c r="B107" s="28">
        <v>92109</v>
      </c>
      <c r="C107" s="47"/>
      <c r="D107" s="44" t="s">
        <v>80</v>
      </c>
      <c r="E107" s="38"/>
      <c r="F107" s="38"/>
      <c r="G107" s="38"/>
      <c r="H107" s="38">
        <f>SUM(H108)</f>
        <v>0</v>
      </c>
      <c r="I107" s="38">
        <f>SUM(I108)</f>
        <v>9500</v>
      </c>
      <c r="J107" s="38">
        <f t="shared" si="7"/>
        <v>9500</v>
      </c>
      <c r="K107" s="38">
        <f>SUM(K108)</f>
        <v>0</v>
      </c>
      <c r="L107" s="38">
        <f t="shared" si="8"/>
        <v>9500</v>
      </c>
    </row>
    <row r="108" spans="1:12" s="7" customFormat="1" ht="56.25">
      <c r="A108" s="63"/>
      <c r="B108" s="2"/>
      <c r="C108" s="3">
        <v>2320</v>
      </c>
      <c r="D108" s="44" t="s">
        <v>131</v>
      </c>
      <c r="E108" s="65"/>
      <c r="F108" s="65"/>
      <c r="G108" s="65"/>
      <c r="H108" s="65">
        <v>0</v>
      </c>
      <c r="I108" s="38">
        <f>1500+500+3500+1500+1000+1500</f>
        <v>9500</v>
      </c>
      <c r="J108" s="38">
        <f t="shared" si="7"/>
        <v>9500</v>
      </c>
      <c r="K108" s="38"/>
      <c r="L108" s="38">
        <f t="shared" si="8"/>
        <v>9500</v>
      </c>
    </row>
    <row r="109" spans="1:12" s="16" customFormat="1" ht="21.75" customHeight="1">
      <c r="A109" s="39"/>
      <c r="B109" s="40" t="s">
        <v>62</v>
      </c>
      <c r="C109" s="47"/>
      <c r="D109" s="44" t="s">
        <v>63</v>
      </c>
      <c r="E109" s="38">
        <f>SUM(E110)</f>
        <v>45000</v>
      </c>
      <c r="F109" s="38">
        <f>SUM(F110)</f>
        <v>900</v>
      </c>
      <c r="G109" s="38">
        <f>SUM(G110)</f>
        <v>0</v>
      </c>
      <c r="H109" s="38">
        <f>E109+F109-G109</f>
        <v>45900</v>
      </c>
      <c r="I109" s="38">
        <f>SUM(I110)</f>
        <v>0</v>
      </c>
      <c r="J109" s="38">
        <f t="shared" si="7"/>
        <v>45900</v>
      </c>
      <c r="K109" s="38">
        <f>SUM(K110)</f>
        <v>0</v>
      </c>
      <c r="L109" s="38">
        <f t="shared" si="8"/>
        <v>45900</v>
      </c>
    </row>
    <row r="110" spans="1:12" s="16" customFormat="1" ht="56.25">
      <c r="A110" s="40"/>
      <c r="B110" s="40"/>
      <c r="C110" s="41">
        <v>2320</v>
      </c>
      <c r="D110" s="44" t="s">
        <v>131</v>
      </c>
      <c r="E110" s="38">
        <v>45000</v>
      </c>
      <c r="F110" s="38">
        <v>900</v>
      </c>
      <c r="G110" s="38"/>
      <c r="H110" s="38">
        <f>E110+F110-G110</f>
        <v>45900</v>
      </c>
      <c r="I110" s="38">
        <v>0</v>
      </c>
      <c r="J110" s="38">
        <f t="shared" si="7"/>
        <v>45900</v>
      </c>
      <c r="K110" s="38">
        <v>0</v>
      </c>
      <c r="L110" s="38">
        <f t="shared" si="8"/>
        <v>45900</v>
      </c>
    </row>
    <row r="111" spans="1:12" s="16" customFormat="1" ht="19.5" customHeight="1">
      <c r="A111" s="40"/>
      <c r="B111" s="40">
        <v>92118</v>
      </c>
      <c r="C111" s="41"/>
      <c r="D111" s="44" t="s">
        <v>75</v>
      </c>
      <c r="E111" s="38"/>
      <c r="F111" s="38"/>
      <c r="G111" s="38"/>
      <c r="H111" s="38">
        <f>SUM(H112)</f>
        <v>0</v>
      </c>
      <c r="I111" s="38">
        <f>SUM(I112)</f>
        <v>2000</v>
      </c>
      <c r="J111" s="38">
        <f t="shared" si="7"/>
        <v>2000</v>
      </c>
      <c r="K111" s="38">
        <f>SUM(K112)</f>
        <v>0</v>
      </c>
      <c r="L111" s="38">
        <f t="shared" si="8"/>
        <v>2000</v>
      </c>
    </row>
    <row r="112" spans="1:12" s="16" customFormat="1" ht="56.25">
      <c r="A112" s="40"/>
      <c r="B112" s="40"/>
      <c r="C112" s="41">
        <v>2320</v>
      </c>
      <c r="D112" s="44" t="s">
        <v>131</v>
      </c>
      <c r="E112" s="38"/>
      <c r="F112" s="38"/>
      <c r="G112" s="38"/>
      <c r="H112" s="38">
        <v>0</v>
      </c>
      <c r="I112" s="38">
        <f>500+1000+500</f>
        <v>2000</v>
      </c>
      <c r="J112" s="38">
        <f t="shared" si="7"/>
        <v>2000</v>
      </c>
      <c r="K112" s="38"/>
      <c r="L112" s="38">
        <f t="shared" si="8"/>
        <v>2000</v>
      </c>
    </row>
    <row r="113" spans="1:12" s="27" customFormat="1" ht="24.75" customHeight="1">
      <c r="A113" s="20">
        <v>926</v>
      </c>
      <c r="B113" s="20"/>
      <c r="C113" s="20"/>
      <c r="D113" s="19" t="s">
        <v>64</v>
      </c>
      <c r="E113" s="34"/>
      <c r="F113" s="34"/>
      <c r="G113" s="34"/>
      <c r="H113" s="34">
        <f>SUM(H114)</f>
        <v>0</v>
      </c>
      <c r="I113" s="34">
        <f>SUM(I114)</f>
        <v>600</v>
      </c>
      <c r="J113" s="34">
        <f t="shared" si="7"/>
        <v>600</v>
      </c>
      <c r="K113" s="34">
        <f>SUM(K114)</f>
        <v>0</v>
      </c>
      <c r="L113" s="34">
        <f t="shared" si="8"/>
        <v>600</v>
      </c>
    </row>
    <row r="114" spans="1:12" s="16" customFormat="1" ht="22.5">
      <c r="A114" s="40"/>
      <c r="B114" s="40">
        <v>92605</v>
      </c>
      <c r="C114" s="40"/>
      <c r="D114" s="44" t="s">
        <v>65</v>
      </c>
      <c r="E114" s="38"/>
      <c r="F114" s="38"/>
      <c r="G114" s="38"/>
      <c r="H114" s="38">
        <f>SUM(H115)</f>
        <v>0</v>
      </c>
      <c r="I114" s="38">
        <f>SUM(I115)</f>
        <v>600</v>
      </c>
      <c r="J114" s="38">
        <f t="shared" si="7"/>
        <v>600</v>
      </c>
      <c r="K114" s="38">
        <f>SUM(K115)</f>
        <v>0</v>
      </c>
      <c r="L114" s="38">
        <f t="shared" si="8"/>
        <v>600</v>
      </c>
    </row>
    <row r="115" spans="1:12" s="16" customFormat="1" ht="56.25">
      <c r="A115" s="40"/>
      <c r="B115" s="40"/>
      <c r="C115" s="40">
        <v>2320</v>
      </c>
      <c r="D115" s="44" t="s">
        <v>131</v>
      </c>
      <c r="E115" s="38"/>
      <c r="F115" s="38"/>
      <c r="G115" s="38"/>
      <c r="H115" s="38">
        <v>0</v>
      </c>
      <c r="I115" s="38">
        <f>600</f>
        <v>600</v>
      </c>
      <c r="J115" s="38">
        <f t="shared" si="7"/>
        <v>600</v>
      </c>
      <c r="K115" s="38"/>
      <c r="L115" s="38">
        <f t="shared" si="8"/>
        <v>600</v>
      </c>
    </row>
    <row r="116" spans="1:12" ht="26.25" customHeight="1">
      <c r="A116" s="10"/>
      <c r="B116" s="11"/>
      <c r="C116" s="12"/>
      <c r="D116" s="13" t="s">
        <v>66</v>
      </c>
      <c r="E116" s="34">
        <f>SUM(E9,E12,E15,E22,E28,E31,E35,E67,E86,E103,E106,E76)</f>
        <v>46368256</v>
      </c>
      <c r="F116" s="34">
        <f>SUM(F9,F12,F15,F22,F28,F31,F35,F67,F86,F103,F106,F76)</f>
        <v>229617</v>
      </c>
      <c r="G116" s="34">
        <f>SUM(G9,G12,G15,G22,G28,G31,G35,G67,G86,G103,G106,G76)</f>
        <v>228717</v>
      </c>
      <c r="H116" s="34">
        <f>SUM(H113,H106,H103,H86,H76,H67,H35,H28,H31,H22,H15,H12,H9)</f>
        <v>46369156</v>
      </c>
      <c r="I116" s="34">
        <f>SUM(I113,I106,I103,I86,I76,I67,I35,I28,I31,I22,I15,I12,I9)</f>
        <v>-448169</v>
      </c>
      <c r="J116" s="34">
        <f t="shared" si="7"/>
        <v>45920987</v>
      </c>
      <c r="K116" s="34">
        <f>SUM(K113,K106,K103,K86,K76,K67,K35,K28,K31,K22,K15,K12,K9)</f>
        <v>-25451</v>
      </c>
      <c r="L116" s="34">
        <f t="shared" si="8"/>
        <v>45895536</v>
      </c>
    </row>
    <row r="118" ht="12.75">
      <c r="D118" s="55"/>
    </row>
    <row r="119" spans="4:7" ht="12.75">
      <c r="D119" s="55"/>
      <c r="G119" s="29">
        <f>SUM(F116-G116)</f>
        <v>900</v>
      </c>
    </row>
    <row r="120" ht="12.75">
      <c r="D120" s="55"/>
    </row>
    <row r="121" spans="4:14" ht="12.75">
      <c r="D121" s="55"/>
      <c r="I121" s="17">
        <v>13700</v>
      </c>
      <c r="M121" s="17"/>
      <c r="N121" s="17"/>
    </row>
    <row r="122" spans="4:14" ht="12.75">
      <c r="D122" s="55"/>
      <c r="M122" s="17"/>
      <c r="N122" s="17"/>
    </row>
    <row r="123" spans="4:14" ht="12.75">
      <c r="D123" s="55"/>
      <c r="M123" s="17"/>
      <c r="N123" s="17"/>
    </row>
    <row r="124" spans="4:14" ht="12.75">
      <c r="D124" s="55"/>
      <c r="I124" s="17">
        <v>7900</v>
      </c>
      <c r="M124" s="17"/>
      <c r="N124" s="17"/>
    </row>
    <row r="125" spans="4:14" ht="12.75">
      <c r="D125" s="55"/>
      <c r="M125" s="17"/>
      <c r="N125" s="17"/>
    </row>
    <row r="126" spans="4:14" ht="12.75">
      <c r="D126" s="55"/>
      <c r="M126" s="17"/>
      <c r="N126" s="17"/>
    </row>
    <row r="127" spans="4:14" ht="12.75">
      <c r="D127" s="55"/>
      <c r="M127" s="17"/>
      <c r="N127" s="17"/>
    </row>
    <row r="128" spans="4:14" ht="12.75">
      <c r="D128" s="55"/>
      <c r="I128" s="17">
        <v>25451</v>
      </c>
      <c r="M128" s="17"/>
      <c r="N128" s="17"/>
    </row>
    <row r="129" spans="4:14" ht="12.75">
      <c r="D129" s="55"/>
      <c r="I129" s="29">
        <f>SUM(I121:I128)</f>
        <v>47051</v>
      </c>
      <c r="K129" s="29"/>
      <c r="M129" s="29"/>
      <c r="N129" s="17"/>
    </row>
    <row r="130" spans="4:14" ht="12.75">
      <c r="D130" s="55"/>
      <c r="M130" s="17"/>
      <c r="N130" s="17"/>
    </row>
    <row r="131" spans="4:14" ht="12.75">
      <c r="D131" s="55"/>
      <c r="M131" s="17"/>
      <c r="N131" s="17"/>
    </row>
    <row r="132" spans="4:14" ht="12.75">
      <c r="D132" s="54"/>
      <c r="M132" s="17"/>
      <c r="N132" s="17"/>
    </row>
    <row r="145" spans="5:12" ht="12.75">
      <c r="E145" s="29"/>
      <c r="F145" s="29"/>
      <c r="G145" s="29"/>
      <c r="H145" s="29"/>
      <c r="I145" s="29"/>
      <c r="J145" s="29"/>
      <c r="K145" s="29"/>
      <c r="L145" s="29"/>
    </row>
    <row r="146" spans="5:12" ht="12.75">
      <c r="E146" s="29"/>
      <c r="F146" s="29"/>
      <c r="G146" s="29"/>
      <c r="H146" s="29"/>
      <c r="I146" s="29"/>
      <c r="J146" s="29"/>
      <c r="K146" s="29"/>
      <c r="L146" s="29"/>
    </row>
  </sheetData>
  <printOptions horizontalCentered="1"/>
  <pageMargins left="0.44" right="0.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Zawalniak</cp:lastModifiedBy>
  <cp:lastPrinted>2007-04-03T06:40:08Z</cp:lastPrinted>
  <dcterms:created xsi:type="dcterms:W3CDTF">2002-10-21T08:56:44Z</dcterms:created>
  <dcterms:modified xsi:type="dcterms:W3CDTF">2006-11-16T11:50:59Z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