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" sheetId="1" r:id="rId1"/>
    <sheet name="Arkusz2" sheetId="2" r:id="rId2"/>
    <sheet name="Arkusz3" sheetId="3" r:id="rId3"/>
  </sheets>
  <definedNames>
    <definedName name="_xlnm.Print_Titles" localSheetId="0">'dochody'!$3:$4</definedName>
  </definedNames>
  <calcPr fullCalcOnLoad="1"/>
</workbook>
</file>

<file path=xl/sharedStrings.xml><?xml version="1.0" encoding="utf-8"?>
<sst xmlns="http://schemas.openxmlformats.org/spreadsheetml/2006/main" count="243" uniqueCount="149">
  <si>
    <t>l.p.</t>
  </si>
  <si>
    <t>I.</t>
  </si>
  <si>
    <t>Podatki</t>
  </si>
  <si>
    <t>1.</t>
  </si>
  <si>
    <t>podatek rolny</t>
  </si>
  <si>
    <t>a)</t>
  </si>
  <si>
    <t>osoby prawne</t>
  </si>
  <si>
    <t>b)</t>
  </si>
  <si>
    <t>osoby fizyczne</t>
  </si>
  <si>
    <t>2.</t>
  </si>
  <si>
    <t>podatek od nieruchomości</t>
  </si>
  <si>
    <t>3.</t>
  </si>
  <si>
    <t>podatek od środków transportowych</t>
  </si>
  <si>
    <t>4.</t>
  </si>
  <si>
    <t>podatek leśny</t>
  </si>
  <si>
    <t>5.</t>
  </si>
  <si>
    <t>podatek od czynności cywilnoprawnych</t>
  </si>
  <si>
    <t>6.</t>
  </si>
  <si>
    <t>wpływy z karty podatkowej</t>
  </si>
  <si>
    <t>odsetki od wpływów z karty podatkowej</t>
  </si>
  <si>
    <t>7.</t>
  </si>
  <si>
    <t>podatek od posiadania psów</t>
  </si>
  <si>
    <t>8.</t>
  </si>
  <si>
    <t>podatek od spadków i darowizn</t>
  </si>
  <si>
    <t>9.</t>
  </si>
  <si>
    <t>odsetki od podatków i opłat</t>
  </si>
  <si>
    <t>II.</t>
  </si>
  <si>
    <t>Udziały w podatkach stanowiących 
dochód państwa</t>
  </si>
  <si>
    <t>37,42 % pod. doch. od osób fizycznych</t>
  </si>
  <si>
    <t>6,71 % pod. doch. od osób prawnych</t>
  </si>
  <si>
    <t>III.</t>
  </si>
  <si>
    <t>Opłaty</t>
  </si>
  <si>
    <t>opłata skarbowa</t>
  </si>
  <si>
    <t>wpływy z zezwolen na sprzedaż alkoholu</t>
  </si>
  <si>
    <t>opłata targowa</t>
  </si>
  <si>
    <t>opłata miejscowa</t>
  </si>
  <si>
    <t>wpływy z opłaty eksploatacyjnej</t>
  </si>
  <si>
    <t>za dzierżawę obwodów łowieckich</t>
  </si>
  <si>
    <t>opłata administracyjna</t>
  </si>
  <si>
    <t>opłata planistyczna i adiacencka</t>
  </si>
  <si>
    <t>opłaty - zajecie pasa drogowego</t>
  </si>
  <si>
    <t>odsetki</t>
  </si>
  <si>
    <t>IV.</t>
  </si>
  <si>
    <t>Dochody z majątku Gminy</t>
  </si>
  <si>
    <t>opłata roczna za wieczyste użytkowanie gruntów</t>
  </si>
  <si>
    <t>sprzedaż lokali użytkowych</t>
  </si>
  <si>
    <t>*oprocentowanie rat</t>
  </si>
  <si>
    <t>*sprzedaż bieżąca</t>
  </si>
  <si>
    <t xml:space="preserve">3. </t>
  </si>
  <si>
    <t>sprzedaż lokali mieszkalnych</t>
  </si>
  <si>
    <t>sprzedaż działek budowlanych</t>
  </si>
  <si>
    <t>dzierżawa gruntów i lokali</t>
  </si>
  <si>
    <t>*grunty rolne</t>
  </si>
  <si>
    <t>*dochody z reklam</t>
  </si>
  <si>
    <t>*grunty pozostałe</t>
  </si>
  <si>
    <t>*dzierżawy z lokali</t>
  </si>
  <si>
    <t>* czynsze Matejki 4</t>
  </si>
  <si>
    <t>*dzierżawa słupów ogłoszeniowych</t>
  </si>
  <si>
    <t>sprzedaż gruntów rolnych</t>
  </si>
  <si>
    <t>*raty za grunty rolne</t>
  </si>
  <si>
    <t xml:space="preserve">*oprocentowanie  </t>
  </si>
  <si>
    <t>przekształcenia własnościowe</t>
  </si>
  <si>
    <t>zwrot czynszu po b.ZGM</t>
  </si>
  <si>
    <t xml:space="preserve">odsetki  </t>
  </si>
  <si>
    <t>V.</t>
  </si>
  <si>
    <t>Pozostałe dochody</t>
  </si>
  <si>
    <t>gospodarka komunalna</t>
  </si>
  <si>
    <t>dywidenda Kombud</t>
  </si>
  <si>
    <t>opłaty za przyłącza wodociągowe</t>
  </si>
  <si>
    <t>c)</t>
  </si>
  <si>
    <t>opłata produktowa</t>
  </si>
  <si>
    <t>administracja</t>
  </si>
  <si>
    <t>mandaty</t>
  </si>
  <si>
    <t>pozostałe dochody</t>
  </si>
  <si>
    <t>różne dochody</t>
  </si>
  <si>
    <t>*wpływy z różnych dochodów</t>
  </si>
  <si>
    <t>*5% dowody osobiste</t>
  </si>
  <si>
    <t>opieka społeczna</t>
  </si>
  <si>
    <t>odpłatność za wyżywienie</t>
  </si>
  <si>
    <t>zaliczka alimentacyjna</t>
  </si>
  <si>
    <t>finanse</t>
  </si>
  <si>
    <t>odsetki bankowe</t>
  </si>
  <si>
    <t>Oświata</t>
  </si>
  <si>
    <t>przedszkola -najem, dzierżawa</t>
  </si>
  <si>
    <t>gimnazja- najem, dzierzawa</t>
  </si>
  <si>
    <t>gimnazja-pozostałe dochody</t>
  </si>
  <si>
    <t>wpływy do wyjasnienia</t>
  </si>
  <si>
    <t>VI.</t>
  </si>
  <si>
    <t>Subwencje</t>
  </si>
  <si>
    <t>część wyrównawcza</t>
  </si>
  <si>
    <t>kwota podstawowa</t>
  </si>
  <si>
    <t>kwota uzupełniająca</t>
  </si>
  <si>
    <t xml:space="preserve">       część równoważąca</t>
  </si>
  <si>
    <t xml:space="preserve">  część oświatowa</t>
  </si>
  <si>
    <t>VII.</t>
  </si>
  <si>
    <t>Dotacje</t>
  </si>
  <si>
    <t>dotacja na zadania zlecone</t>
  </si>
  <si>
    <t>*zasiłki i pomoc w naturze</t>
  </si>
  <si>
    <t>*składki na ubezpieczenie zdrowotne</t>
  </si>
  <si>
    <t>d)</t>
  </si>
  <si>
    <t>prowadzenie stałego rejestru wyborców</t>
  </si>
  <si>
    <t>e)</t>
  </si>
  <si>
    <t>świadczenia rodzinne</t>
  </si>
  <si>
    <t>dotacja na zadania własne</t>
  </si>
  <si>
    <t>*utrzymanie MGOPS</t>
  </si>
  <si>
    <t>*posiłek dla potrzebujacego</t>
  </si>
  <si>
    <t>VIII</t>
  </si>
  <si>
    <t>Środki otrzymane z funduszy</t>
  </si>
  <si>
    <t>Razem</t>
  </si>
  <si>
    <t>Dochody</t>
  </si>
  <si>
    <t>*ZIK</t>
  </si>
  <si>
    <t>szkoły podstawowe - pozostałe dochody</t>
  </si>
  <si>
    <t>*spłata za lata poprzednie</t>
  </si>
  <si>
    <t>Plan na 2007 rok</t>
  </si>
  <si>
    <t xml:space="preserve">Zmiany  </t>
  </si>
  <si>
    <t>Wykonanie 
I kw.2007 roku</t>
  </si>
  <si>
    <t xml:space="preserve">dotacja na zadania realizowane na mocy porozumień </t>
  </si>
  <si>
    <t>szkoły podst. - najem i dzierżawa</t>
  </si>
  <si>
    <t>zwrot niewykorzystanej dotacji za rok ubiegły</t>
  </si>
  <si>
    <t>Plan po zmianach
 na 2007 rok</t>
  </si>
  <si>
    <t>% 
wykonania
(kol.5/4)</t>
  </si>
  <si>
    <t>*</t>
  </si>
  <si>
    <t>* prowadzenie biblioteki powiatowej</t>
  </si>
  <si>
    <t>* Międzyszkolny Konkurs Piosenki Ludowej "Na ludowo zaśpiewajmy" 
(Szkoła Podstawowa w Białej)</t>
  </si>
  <si>
    <t>* Powiatowy Konkurs Ortograficzny "Ortografii się nie damy" 
(Szkoła Podstawowa Nr 2)</t>
  </si>
  <si>
    <t>* Mistrzostwa Powiatu w warcabach 64 - polowych 
(Szkoła Podstawowa w Rychliku)</t>
  </si>
  <si>
    <t>* XII Gwiazdkowy Turniej Warcabowy (Szkoła Podstawowa w Rychliku)</t>
  </si>
  <si>
    <t>* IV Powiatowy Konkurs Informatyczny (Gimnazjum Nr 2 w Trzciance)</t>
  </si>
  <si>
    <t>* Powiatowy Konkurs Ortograficzny "Ortografii się nie damy" 
(Gimnazjum Nr 1 w Trzciance)</t>
  </si>
  <si>
    <t>*V Przłajowy Bieg im. T.Zielińskiego 
(Trzcianecki Dom Kultury)</t>
  </si>
  <si>
    <t>*Konkurs twórczoścji Ludowej i Amatorskiej 
(Trzcianecki Dom Kultury)</t>
  </si>
  <si>
    <t>*XII Ogólnopolski Konkurs Fotorgafii "Portret" 
(Trzcianecki Dom Kultury)</t>
  </si>
  <si>
    <t>*Dzień Pieśni i Tańca 
(Trzcianecki Dom Kultury)</t>
  </si>
  <si>
    <t>*Zawody Strong Man 
(Trzcianecki Dom Kultury)</t>
  </si>
  <si>
    <t>*Międzynarodowy Turniej Piłki Siatkowej 
(Trzcianecki Dom Kultury)</t>
  </si>
  <si>
    <t>*"Piknik Muzealny" 
(Muzeum Ziemi Nadnoteckiej)</t>
  </si>
  <si>
    <t>*Powiatowy Konkurs "Jajko Wielkanocne" 
(Muzeum Ziemi Nadnoteckiej)</t>
  </si>
  <si>
    <t>*Powiatowy Konkurs Bożonarodzeniowy "Ozdoba choinkowa" 
(Muzeum Ziemi Nadnoteckiej)</t>
  </si>
  <si>
    <t xml:space="preserve">*Samorządowy Turniej Gmin Powiatu Czarnkowsko - Trzcianeckiego w Piłce Nożnej </t>
  </si>
  <si>
    <t>*Zorganizowanie nauki religii w Kościele Zielonoświątkowym 
(Szkoła Podstawowa Nr 2 w Trzciance)</t>
  </si>
  <si>
    <t>*wyrównanie ulg w podatku od nieruchomości</t>
  </si>
  <si>
    <t>f)</t>
  </si>
  <si>
    <t>szkoły podstawowe - wpływy do budżetu nadwyżki dochodów własnych</t>
  </si>
  <si>
    <t>g)</t>
  </si>
  <si>
    <t>gimnazja-wpływy do budżetu nadwyżki dochodów własnych</t>
  </si>
  <si>
    <t>Wykonanie dochodów budżetu gminy Trzcianka za I kwartał 2007 roku</t>
  </si>
  <si>
    <t>Nadwyżka na dzień 31 marca 2007 roku wynosi 3.379.289,21 zł.</t>
  </si>
  <si>
    <t>mgr Marek Kupś</t>
  </si>
  <si>
    <t>Burmistrz Trzcianki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</si>
</sst>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i/>
      <sz val="8.5"/>
      <name val="MS Sans Serif"/>
      <family val="2"/>
    </font>
    <font>
      <sz val="8.5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0"/>
      <name val="Arial CE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2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indent="2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2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2"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left" vertical="center" wrapText="1" indent="2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1" borderId="1" xfId="0" applyFont="1" applyFill="1" applyBorder="1" applyAlignment="1">
      <alignment horizontal="center" vertical="center"/>
    </xf>
    <xf numFmtId="0" fontId="3" fillId="1" borderId="1" xfId="0" applyFont="1" applyFill="1" applyBorder="1" applyAlignment="1">
      <alignment horizontal="left" vertical="center" indent="1"/>
    </xf>
    <xf numFmtId="4" fontId="3" fillId="1" borderId="1" xfId="0" applyNumberFormat="1" applyFont="1" applyFill="1" applyBorder="1" applyAlignment="1">
      <alignment horizontal="right" vertical="center"/>
    </xf>
    <xf numFmtId="0" fontId="3" fillId="1" borderId="1" xfId="0" applyFont="1" applyFill="1" applyBorder="1" applyAlignment="1">
      <alignment horizontal="left" vertical="center" wrapText="1" indent="1"/>
    </xf>
    <xf numFmtId="0" fontId="3" fillId="1" borderId="1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133">
      <selection activeCell="I9" sqref="H9:I9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4.625" style="0" customWidth="1"/>
    <col min="4" max="4" width="10.375" style="0" hidden="1" customWidth="1"/>
    <col min="5" max="5" width="13.25390625" style="0" customWidth="1"/>
    <col min="6" max="6" width="12.625" style="16" customWidth="1"/>
    <col min="7" max="7" width="9.375" style="42" customWidth="1"/>
  </cols>
  <sheetData>
    <row r="1" spans="1:6" ht="15">
      <c r="A1" s="60" t="s">
        <v>145</v>
      </c>
      <c r="B1" s="60"/>
      <c r="C1" s="60"/>
      <c r="D1" s="60"/>
      <c r="E1" s="60"/>
      <c r="F1" s="60"/>
    </row>
    <row r="2" spans="1:5" ht="12.75">
      <c r="A2" s="2"/>
      <c r="B2" s="3"/>
      <c r="C2" s="1"/>
      <c r="D2" s="1"/>
      <c r="E2" s="1"/>
    </row>
    <row r="3" spans="1:7" s="22" customFormat="1" ht="13.5" customHeight="1">
      <c r="A3" s="61" t="s">
        <v>0</v>
      </c>
      <c r="B3" s="61" t="s">
        <v>109</v>
      </c>
      <c r="C3" s="55" t="s">
        <v>113</v>
      </c>
      <c r="D3" s="55" t="s">
        <v>114</v>
      </c>
      <c r="E3" s="55" t="s">
        <v>119</v>
      </c>
      <c r="F3" s="57" t="s">
        <v>115</v>
      </c>
      <c r="G3" s="53" t="s">
        <v>120</v>
      </c>
    </row>
    <row r="4" spans="1:7" s="22" customFormat="1" ht="20.25" customHeight="1">
      <c r="A4" s="61"/>
      <c r="B4" s="61"/>
      <c r="C4" s="56"/>
      <c r="D4" s="56"/>
      <c r="E4" s="56"/>
      <c r="F4" s="57"/>
      <c r="G4" s="54"/>
    </row>
    <row r="5" spans="1:7" s="22" customFormat="1" ht="20.25" customHeight="1">
      <c r="A5" s="21">
        <v>1</v>
      </c>
      <c r="B5" s="21">
        <v>2</v>
      </c>
      <c r="C5" s="41">
        <v>3</v>
      </c>
      <c r="D5" s="41"/>
      <c r="E5" s="41">
        <v>4</v>
      </c>
      <c r="F5" s="40">
        <v>5</v>
      </c>
      <c r="G5" s="21">
        <v>6</v>
      </c>
    </row>
    <row r="6" spans="1:7" s="7" customFormat="1" ht="19.5" customHeight="1">
      <c r="A6" s="44" t="s">
        <v>1</v>
      </c>
      <c r="B6" s="45" t="s">
        <v>2</v>
      </c>
      <c r="C6" s="46">
        <f>SUM(C7,C10,C13,C16,C19,C22,C25,C26,C27,)</f>
        <v>9994376</v>
      </c>
      <c r="D6" s="46">
        <f>SUM(D7,D10,D13,D16,D19,D22,D25,D26,D27,)</f>
        <v>0</v>
      </c>
      <c r="E6" s="46">
        <f>SUM(E7,E10,E13,E16,E19,E22,E25,E26,E27,)</f>
        <v>9994376</v>
      </c>
      <c r="F6" s="46">
        <f>SUM(F7,F10,F13,F16,F19,F22,F25,F26,F27,)</f>
        <v>2654466.56</v>
      </c>
      <c r="G6" s="46">
        <f>SUM(F6/E6*100)</f>
        <v>26.559602720570048</v>
      </c>
    </row>
    <row r="7" spans="1:7" s="7" customFormat="1" ht="19.5" customHeight="1">
      <c r="A7" s="4" t="s">
        <v>3</v>
      </c>
      <c r="B7" s="5" t="s">
        <v>4</v>
      </c>
      <c r="C7" s="6">
        <f>SUM(C8:C9)</f>
        <v>394333</v>
      </c>
      <c r="D7" s="6">
        <f>SUM(D8:D9)</f>
        <v>0</v>
      </c>
      <c r="E7" s="6">
        <f>SUM(E8:E9)</f>
        <v>394333</v>
      </c>
      <c r="F7" s="6">
        <f>SUM(F8:F9)</f>
        <v>117779.23</v>
      </c>
      <c r="G7" s="12">
        <f aca="true" t="shared" si="0" ref="G7:G70">SUM(F7/E7*100)</f>
        <v>29.867961849502827</v>
      </c>
    </row>
    <row r="8" spans="1:7" s="22" customFormat="1" ht="19.5" customHeight="1">
      <c r="A8" s="23" t="s">
        <v>5</v>
      </c>
      <c r="B8" s="24" t="s">
        <v>6</v>
      </c>
      <c r="C8" s="25">
        <v>27402</v>
      </c>
      <c r="D8" s="25">
        <v>0</v>
      </c>
      <c r="E8" s="25">
        <f>SUM(C8:D8)</f>
        <v>27402</v>
      </c>
      <c r="F8" s="26">
        <v>10850</v>
      </c>
      <c r="G8" s="8">
        <f t="shared" si="0"/>
        <v>39.59564995255821</v>
      </c>
    </row>
    <row r="9" spans="1:7" s="22" customFormat="1" ht="19.5" customHeight="1">
      <c r="A9" s="23" t="s">
        <v>7</v>
      </c>
      <c r="B9" s="24" t="s">
        <v>8</v>
      </c>
      <c r="C9" s="25">
        <f>7546+351604+7781</f>
        <v>366931</v>
      </c>
      <c r="D9" s="25">
        <v>0</v>
      </c>
      <c r="E9" s="25">
        <f>SUM(C9:D9)</f>
        <v>366931</v>
      </c>
      <c r="F9" s="26">
        <v>106929.23</v>
      </c>
      <c r="G9" s="8">
        <f t="shared" si="0"/>
        <v>29.14150889404275</v>
      </c>
    </row>
    <row r="10" spans="1:7" s="7" customFormat="1" ht="19.5" customHeight="1">
      <c r="A10" s="4" t="s">
        <v>9</v>
      </c>
      <c r="B10" s="5" t="s">
        <v>10</v>
      </c>
      <c r="C10" s="6">
        <f>SUM(C11:C12)</f>
        <v>8559925</v>
      </c>
      <c r="D10" s="6">
        <f>SUM(D11:D12)</f>
        <v>0</v>
      </c>
      <c r="E10" s="6">
        <f>SUM(E11:E12)</f>
        <v>8559925</v>
      </c>
      <c r="F10" s="6">
        <f>SUM(F11:F12)</f>
        <v>2202784.56</v>
      </c>
      <c r="G10" s="12">
        <f t="shared" si="0"/>
        <v>25.733689956395644</v>
      </c>
    </row>
    <row r="11" spans="1:7" s="22" customFormat="1" ht="19.5" customHeight="1">
      <c r="A11" s="23" t="s">
        <v>5</v>
      </c>
      <c r="B11" s="24" t="s">
        <v>6</v>
      </c>
      <c r="C11" s="25">
        <v>6371350</v>
      </c>
      <c r="D11" s="25">
        <v>0</v>
      </c>
      <c r="E11" s="25">
        <f>SUM(C11:D11)</f>
        <v>6371350</v>
      </c>
      <c r="F11" s="26">
        <v>1622215.96</v>
      </c>
      <c r="G11" s="8">
        <f t="shared" si="0"/>
        <v>25.461102592072322</v>
      </c>
    </row>
    <row r="12" spans="1:7" s="22" customFormat="1" ht="19.5" customHeight="1">
      <c r="A12" s="23" t="s">
        <v>7</v>
      </c>
      <c r="B12" s="24" t="s">
        <v>8</v>
      </c>
      <c r="C12" s="25">
        <f>1403056+785519</f>
        <v>2188575</v>
      </c>
      <c r="D12" s="25">
        <v>0</v>
      </c>
      <c r="E12" s="25">
        <f>SUM(C12:D12)</f>
        <v>2188575</v>
      </c>
      <c r="F12" s="26">
        <v>580568.6</v>
      </c>
      <c r="G12" s="8">
        <f t="shared" si="0"/>
        <v>26.527242612202002</v>
      </c>
    </row>
    <row r="13" spans="1:7" s="7" customFormat="1" ht="19.5" customHeight="1">
      <c r="A13" s="4" t="s">
        <v>11</v>
      </c>
      <c r="B13" s="5" t="s">
        <v>12</v>
      </c>
      <c r="C13" s="6">
        <f>SUM(C14:C15)</f>
        <v>233000</v>
      </c>
      <c r="D13" s="6">
        <f>SUM(D14:D15)</f>
        <v>0</v>
      </c>
      <c r="E13" s="6">
        <f>SUM(E14:E15)</f>
        <v>233000</v>
      </c>
      <c r="F13" s="6">
        <f>SUM(F14:F15)</f>
        <v>124605.18</v>
      </c>
      <c r="G13" s="12">
        <f t="shared" si="0"/>
        <v>53.47861802575107</v>
      </c>
    </row>
    <row r="14" spans="1:7" s="22" customFormat="1" ht="19.5" customHeight="1">
      <c r="A14" s="23" t="s">
        <v>5</v>
      </c>
      <c r="B14" s="24" t="s">
        <v>6</v>
      </c>
      <c r="C14" s="25">
        <v>38000</v>
      </c>
      <c r="D14" s="25">
        <v>0</v>
      </c>
      <c r="E14" s="25">
        <f>SUM(C14:D14)</f>
        <v>38000</v>
      </c>
      <c r="F14" s="26">
        <v>26166</v>
      </c>
      <c r="G14" s="25">
        <f t="shared" si="0"/>
        <v>68.85789473684211</v>
      </c>
    </row>
    <row r="15" spans="1:7" s="22" customFormat="1" ht="19.5" customHeight="1">
      <c r="A15" s="23" t="s">
        <v>7</v>
      </c>
      <c r="B15" s="24" t="s">
        <v>8</v>
      </c>
      <c r="C15" s="25">
        <f>160000+35000</f>
        <v>195000</v>
      </c>
      <c r="D15" s="25">
        <v>0</v>
      </c>
      <c r="E15" s="25">
        <f>SUM(C15:D15)</f>
        <v>195000</v>
      </c>
      <c r="F15" s="26">
        <v>98439.18</v>
      </c>
      <c r="G15" s="25">
        <f t="shared" si="0"/>
        <v>50.48163076923077</v>
      </c>
    </row>
    <row r="16" spans="1:7" s="7" customFormat="1" ht="19.5" customHeight="1">
      <c r="A16" s="4" t="s">
        <v>13</v>
      </c>
      <c r="B16" s="5" t="s">
        <v>14</v>
      </c>
      <c r="C16" s="6">
        <f>SUM(C17:C18)</f>
        <v>313692</v>
      </c>
      <c r="D16" s="6">
        <f>SUM(D17:D18)</f>
        <v>0</v>
      </c>
      <c r="E16" s="6">
        <f>SUM(E17:E18)</f>
        <v>313692</v>
      </c>
      <c r="F16" s="6">
        <f>SUM(F17:F18)</f>
        <v>78836.48</v>
      </c>
      <c r="G16" s="8">
        <f t="shared" si="0"/>
        <v>25.131810820805118</v>
      </c>
    </row>
    <row r="17" spans="1:7" s="22" customFormat="1" ht="19.5" customHeight="1">
      <c r="A17" s="23" t="s">
        <v>5</v>
      </c>
      <c r="B17" s="24" t="s">
        <v>6</v>
      </c>
      <c r="C17" s="25">
        <v>306492</v>
      </c>
      <c r="D17" s="25">
        <v>0</v>
      </c>
      <c r="E17" s="25">
        <f>SUM(C17:D17)</f>
        <v>306492</v>
      </c>
      <c r="F17" s="26">
        <v>76974.3</v>
      </c>
      <c r="G17" s="8">
        <f t="shared" si="0"/>
        <v>25.114619631181238</v>
      </c>
    </row>
    <row r="18" spans="1:7" s="22" customFormat="1" ht="19.5" customHeight="1">
      <c r="A18" s="23" t="s">
        <v>7</v>
      </c>
      <c r="B18" s="24" t="s">
        <v>8</v>
      </c>
      <c r="C18" s="25">
        <f>350+6850</f>
        <v>7200</v>
      </c>
      <c r="D18" s="25">
        <v>0</v>
      </c>
      <c r="E18" s="25">
        <f>SUM(C18:D18)</f>
        <v>7200</v>
      </c>
      <c r="F18" s="26">
        <v>1862.18</v>
      </c>
      <c r="G18" s="8">
        <f t="shared" si="0"/>
        <v>25.863611111111112</v>
      </c>
    </row>
    <row r="19" spans="1:7" s="7" customFormat="1" ht="19.5" customHeight="1">
      <c r="A19" s="4" t="s">
        <v>15</v>
      </c>
      <c r="B19" s="5" t="s">
        <v>16</v>
      </c>
      <c r="C19" s="6">
        <f>SUM(C20:C21)</f>
        <v>400000</v>
      </c>
      <c r="D19" s="6">
        <f>SUM(D20:D21)</f>
        <v>0</v>
      </c>
      <c r="E19" s="6">
        <f>SUM(E20:E21)</f>
        <v>400000</v>
      </c>
      <c r="F19" s="6">
        <f>SUM(F20:F21)</f>
        <v>85727.56999999999</v>
      </c>
      <c r="G19" s="12">
        <f t="shared" si="0"/>
        <v>21.4318925</v>
      </c>
    </row>
    <row r="20" spans="1:7" s="22" customFormat="1" ht="19.5" customHeight="1">
      <c r="A20" s="23" t="s">
        <v>5</v>
      </c>
      <c r="B20" s="24" t="s">
        <v>6</v>
      </c>
      <c r="C20" s="27">
        <v>0</v>
      </c>
      <c r="D20" s="27">
        <v>0</v>
      </c>
      <c r="E20" s="27">
        <f>SUM(C20:D20)</f>
        <v>0</v>
      </c>
      <c r="F20" s="26">
        <v>-28321.8</v>
      </c>
      <c r="G20" s="8" t="s">
        <v>121</v>
      </c>
    </row>
    <row r="21" spans="1:7" s="22" customFormat="1" ht="19.5" customHeight="1">
      <c r="A21" s="23" t="s">
        <v>7</v>
      </c>
      <c r="B21" s="24" t="s">
        <v>8</v>
      </c>
      <c r="C21" s="27">
        <v>400000</v>
      </c>
      <c r="D21" s="27">
        <v>0</v>
      </c>
      <c r="E21" s="27">
        <f>SUM(C21:D21)</f>
        <v>400000</v>
      </c>
      <c r="F21" s="26">
        <v>114049.37</v>
      </c>
      <c r="G21" s="25">
        <f t="shared" si="0"/>
        <v>28.5123425</v>
      </c>
    </row>
    <row r="22" spans="1:7" s="7" customFormat="1" ht="19.5" customHeight="1">
      <c r="A22" s="4" t="s">
        <v>17</v>
      </c>
      <c r="B22" s="5" t="s">
        <v>18</v>
      </c>
      <c r="C22" s="6">
        <f>SUM(C23:C24)</f>
        <v>40426</v>
      </c>
      <c r="D22" s="6">
        <f>SUM(D23:D24)</f>
        <v>0</v>
      </c>
      <c r="E22" s="6">
        <f>SUM(E23:E24)</f>
        <v>40426</v>
      </c>
      <c r="F22" s="6">
        <f>SUM(F23:F24)</f>
        <v>15891.25</v>
      </c>
      <c r="G22" s="12">
        <f t="shared" si="0"/>
        <v>39.309479048137334</v>
      </c>
    </row>
    <row r="23" spans="1:7" s="22" customFormat="1" ht="19.5" customHeight="1">
      <c r="A23" s="23" t="s">
        <v>5</v>
      </c>
      <c r="B23" s="28" t="s">
        <v>18</v>
      </c>
      <c r="C23" s="27">
        <v>40000</v>
      </c>
      <c r="D23" s="27">
        <v>0</v>
      </c>
      <c r="E23" s="27">
        <f>SUM(C23:D23)</f>
        <v>40000</v>
      </c>
      <c r="F23" s="26">
        <v>15493.94</v>
      </c>
      <c r="G23" s="8">
        <f t="shared" si="0"/>
        <v>38.73485</v>
      </c>
    </row>
    <row r="24" spans="1:7" s="22" customFormat="1" ht="19.5" customHeight="1">
      <c r="A24" s="23" t="s">
        <v>7</v>
      </c>
      <c r="B24" s="28" t="s">
        <v>19</v>
      </c>
      <c r="C24" s="27">
        <v>426</v>
      </c>
      <c r="D24" s="27">
        <v>0</v>
      </c>
      <c r="E24" s="27">
        <f>SUM(C24:D24)</f>
        <v>426</v>
      </c>
      <c r="F24" s="26">
        <v>397.31</v>
      </c>
      <c r="G24" s="8">
        <f t="shared" si="0"/>
        <v>93.26525821596245</v>
      </c>
    </row>
    <row r="25" spans="1:7" s="7" customFormat="1" ht="19.5" customHeight="1">
      <c r="A25" s="4" t="s">
        <v>20</v>
      </c>
      <c r="B25" s="5" t="s">
        <v>21</v>
      </c>
      <c r="C25" s="6">
        <v>6000</v>
      </c>
      <c r="D25" s="6">
        <v>0</v>
      </c>
      <c r="E25" s="6">
        <f>SUM(C25:D25)</f>
        <v>6000</v>
      </c>
      <c r="F25" s="18">
        <v>653.3</v>
      </c>
      <c r="G25" s="12">
        <f t="shared" si="0"/>
        <v>10.888333333333334</v>
      </c>
    </row>
    <row r="26" spans="1:7" s="7" customFormat="1" ht="19.5" customHeight="1">
      <c r="A26" s="4" t="s">
        <v>22</v>
      </c>
      <c r="B26" s="5" t="s">
        <v>23</v>
      </c>
      <c r="C26" s="6">
        <v>0</v>
      </c>
      <c r="D26" s="6">
        <v>0</v>
      </c>
      <c r="E26" s="6">
        <f>SUM(C26:D26)</f>
        <v>0</v>
      </c>
      <c r="F26" s="18">
        <v>10496</v>
      </c>
      <c r="G26" s="12" t="s">
        <v>121</v>
      </c>
    </row>
    <row r="27" spans="1:7" s="7" customFormat="1" ht="19.5" customHeight="1">
      <c r="A27" s="4" t="s">
        <v>24</v>
      </c>
      <c r="B27" s="5" t="s">
        <v>25</v>
      </c>
      <c r="C27" s="6">
        <f>SUM(C28:C29)</f>
        <v>47000</v>
      </c>
      <c r="D27" s="6">
        <f>SUM(D28:D29)</f>
        <v>0</v>
      </c>
      <c r="E27" s="6">
        <f>SUM(E28:E29)</f>
        <v>47000</v>
      </c>
      <c r="F27" s="6">
        <f>SUM(F28:F29)</f>
        <v>17692.989999999998</v>
      </c>
      <c r="G27" s="12">
        <f t="shared" si="0"/>
        <v>37.64465957446808</v>
      </c>
    </row>
    <row r="28" spans="1:7" s="22" customFormat="1" ht="19.5" customHeight="1">
      <c r="A28" s="23" t="s">
        <v>5</v>
      </c>
      <c r="B28" s="24" t="s">
        <v>6</v>
      </c>
      <c r="C28" s="25">
        <v>7000</v>
      </c>
      <c r="D28" s="25">
        <v>0</v>
      </c>
      <c r="E28" s="25">
        <f>SUM(C28:D28)</f>
        <v>7000</v>
      </c>
      <c r="F28" s="26">
        <v>8181.5</v>
      </c>
      <c r="G28" s="25">
        <f t="shared" si="0"/>
        <v>116.87857142857143</v>
      </c>
    </row>
    <row r="29" spans="1:7" s="22" customFormat="1" ht="19.5" customHeight="1">
      <c r="A29" s="23" t="s">
        <v>7</v>
      </c>
      <c r="B29" s="24" t="s">
        <v>8</v>
      </c>
      <c r="C29" s="25">
        <v>40000</v>
      </c>
      <c r="D29" s="25">
        <v>0</v>
      </c>
      <c r="E29" s="25">
        <f>SUM(C29:D29)</f>
        <v>40000</v>
      </c>
      <c r="F29" s="26">
        <v>9511.49</v>
      </c>
      <c r="G29" s="25">
        <f t="shared" si="0"/>
        <v>23.778725</v>
      </c>
    </row>
    <row r="30" spans="1:7" s="7" customFormat="1" ht="29.25" customHeight="1">
      <c r="A30" s="44" t="s">
        <v>26</v>
      </c>
      <c r="B30" s="47" t="s">
        <v>27</v>
      </c>
      <c r="C30" s="46">
        <f>SUM(C31:C32)</f>
        <v>8403441</v>
      </c>
      <c r="D30" s="46">
        <f>SUM(D31:D32)</f>
        <v>-98931</v>
      </c>
      <c r="E30" s="46">
        <f>SUM(E31:E32)</f>
        <v>8304510</v>
      </c>
      <c r="F30" s="46">
        <f>SUM(F31:F32)</f>
        <v>1745159.02</v>
      </c>
      <c r="G30" s="46">
        <f t="shared" si="0"/>
        <v>21.014593516053324</v>
      </c>
    </row>
    <row r="31" spans="1:7" s="22" customFormat="1" ht="19.5" customHeight="1">
      <c r="A31" s="23" t="s">
        <v>3</v>
      </c>
      <c r="B31" s="24" t="s">
        <v>28</v>
      </c>
      <c r="C31" s="25">
        <v>7728441</v>
      </c>
      <c r="D31" s="25">
        <v>-98931</v>
      </c>
      <c r="E31" s="25">
        <f>SUM(C31:D31)</f>
        <v>7629510</v>
      </c>
      <c r="F31" s="26">
        <v>1602605</v>
      </c>
      <c r="G31" s="25">
        <f t="shared" si="0"/>
        <v>21.00534634596455</v>
      </c>
    </row>
    <row r="32" spans="1:7" s="22" customFormat="1" ht="19.5" customHeight="1">
      <c r="A32" s="23" t="s">
        <v>9</v>
      </c>
      <c r="B32" s="24" t="s">
        <v>29</v>
      </c>
      <c r="C32" s="25">
        <v>675000</v>
      </c>
      <c r="D32" s="25">
        <v>0</v>
      </c>
      <c r="E32" s="25">
        <f>SUM(C32:D32)</f>
        <v>675000</v>
      </c>
      <c r="F32" s="26">
        <v>142554.02</v>
      </c>
      <c r="G32" s="25">
        <f t="shared" si="0"/>
        <v>21.119114074074073</v>
      </c>
    </row>
    <row r="33" spans="1:7" s="7" customFormat="1" ht="19.5" customHeight="1">
      <c r="A33" s="44" t="s">
        <v>30</v>
      </c>
      <c r="B33" s="45" t="s">
        <v>31</v>
      </c>
      <c r="C33" s="46">
        <f>SUM(C34:C43)</f>
        <v>685020</v>
      </c>
      <c r="D33" s="46">
        <f>SUM(D34:D43)</f>
        <v>0</v>
      </c>
      <c r="E33" s="46">
        <f>SUM(E34:E43)</f>
        <v>685020</v>
      </c>
      <c r="F33" s="46">
        <f>SUM(F34:F43)</f>
        <v>166482.33</v>
      </c>
      <c r="G33" s="46">
        <f t="shared" si="0"/>
        <v>24.30328019619865</v>
      </c>
    </row>
    <row r="34" spans="1:7" s="22" customFormat="1" ht="19.5" customHeight="1">
      <c r="A34" s="23">
        <v>1</v>
      </c>
      <c r="B34" s="24" t="s">
        <v>32</v>
      </c>
      <c r="C34" s="25">
        <v>200000</v>
      </c>
      <c r="D34" s="25">
        <v>2000</v>
      </c>
      <c r="E34" s="25">
        <f>SUM(C34:D34)</f>
        <v>202000</v>
      </c>
      <c r="F34" s="26">
        <v>37578.28</v>
      </c>
      <c r="G34" s="25">
        <f t="shared" si="0"/>
        <v>18.603108910891088</v>
      </c>
    </row>
    <row r="35" spans="1:7" s="22" customFormat="1" ht="19.5" customHeight="1">
      <c r="A35" s="23">
        <v>2</v>
      </c>
      <c r="B35" s="24" t="s">
        <v>33</v>
      </c>
      <c r="C35" s="25">
        <v>290000</v>
      </c>
      <c r="D35" s="25">
        <v>0</v>
      </c>
      <c r="E35" s="25">
        <f aca="true" t="shared" si="1" ref="E35:E43">SUM(C35:D35)</f>
        <v>290000</v>
      </c>
      <c r="F35" s="26">
        <v>115085.47</v>
      </c>
      <c r="G35" s="25">
        <f t="shared" si="0"/>
        <v>39.684644827586204</v>
      </c>
    </row>
    <row r="36" spans="1:7" s="22" customFormat="1" ht="19.5" customHeight="1">
      <c r="A36" s="23">
        <v>3</v>
      </c>
      <c r="B36" s="24" t="s">
        <v>34</v>
      </c>
      <c r="C36" s="25">
        <v>70000</v>
      </c>
      <c r="D36" s="25">
        <v>0</v>
      </c>
      <c r="E36" s="25">
        <f t="shared" si="1"/>
        <v>70000</v>
      </c>
      <c r="F36" s="26">
        <v>6210</v>
      </c>
      <c r="G36" s="25">
        <f t="shared" si="0"/>
        <v>8.871428571428572</v>
      </c>
    </row>
    <row r="37" spans="1:7" s="22" customFormat="1" ht="19.5" customHeight="1">
      <c r="A37" s="23">
        <v>4</v>
      </c>
      <c r="B37" s="24" t="s">
        <v>35</v>
      </c>
      <c r="C37" s="25">
        <v>300</v>
      </c>
      <c r="D37" s="25">
        <v>0</v>
      </c>
      <c r="E37" s="25">
        <f t="shared" si="1"/>
        <v>300</v>
      </c>
      <c r="F37" s="26">
        <v>0</v>
      </c>
      <c r="G37" s="25">
        <f t="shared" si="0"/>
        <v>0</v>
      </c>
    </row>
    <row r="38" spans="1:7" s="22" customFormat="1" ht="19.5" customHeight="1">
      <c r="A38" s="23">
        <v>5</v>
      </c>
      <c r="B38" s="24" t="s">
        <v>36</v>
      </c>
      <c r="C38" s="25">
        <v>14000</v>
      </c>
      <c r="D38" s="25">
        <v>0</v>
      </c>
      <c r="E38" s="25">
        <f t="shared" si="1"/>
        <v>14000</v>
      </c>
      <c r="F38" s="26">
        <v>3769.21</v>
      </c>
      <c r="G38" s="25">
        <f t="shared" si="0"/>
        <v>26.92292857142857</v>
      </c>
    </row>
    <row r="39" spans="1:7" s="22" customFormat="1" ht="19.5" customHeight="1">
      <c r="A39" s="23">
        <v>6</v>
      </c>
      <c r="B39" s="24" t="s">
        <v>37</v>
      </c>
      <c r="C39" s="25">
        <v>4720</v>
      </c>
      <c r="D39" s="25">
        <v>0</v>
      </c>
      <c r="E39" s="25">
        <f t="shared" si="1"/>
        <v>4720</v>
      </c>
      <c r="F39" s="26">
        <v>0</v>
      </c>
      <c r="G39" s="25">
        <f t="shared" si="0"/>
        <v>0</v>
      </c>
    </row>
    <row r="40" spans="1:7" s="22" customFormat="1" ht="19.5" customHeight="1">
      <c r="A40" s="23">
        <v>7</v>
      </c>
      <c r="B40" s="24" t="s">
        <v>38</v>
      </c>
      <c r="C40" s="25">
        <v>2000</v>
      </c>
      <c r="D40" s="25">
        <v>-2000</v>
      </c>
      <c r="E40" s="25">
        <f t="shared" si="1"/>
        <v>0</v>
      </c>
      <c r="F40" s="26">
        <v>0</v>
      </c>
      <c r="G40" s="8" t="s">
        <v>121</v>
      </c>
    </row>
    <row r="41" spans="1:7" s="22" customFormat="1" ht="19.5" customHeight="1">
      <c r="A41" s="23">
        <v>8</v>
      </c>
      <c r="B41" s="24" t="s">
        <v>39</v>
      </c>
      <c r="C41" s="25">
        <v>100000</v>
      </c>
      <c r="D41" s="25">
        <v>0</v>
      </c>
      <c r="E41" s="25">
        <f t="shared" si="1"/>
        <v>100000</v>
      </c>
      <c r="F41" s="26">
        <f>1366.97+1336.8</f>
        <v>2703.77</v>
      </c>
      <c r="G41" s="25">
        <f t="shared" si="0"/>
        <v>2.70377</v>
      </c>
    </row>
    <row r="42" spans="1:7" s="22" customFormat="1" ht="19.5" customHeight="1">
      <c r="A42" s="23">
        <v>9</v>
      </c>
      <c r="B42" s="24" t="s">
        <v>40</v>
      </c>
      <c r="C42" s="25">
        <v>4000</v>
      </c>
      <c r="D42" s="25"/>
      <c r="E42" s="25">
        <f t="shared" si="1"/>
        <v>4000</v>
      </c>
      <c r="F42" s="26">
        <v>1055.6</v>
      </c>
      <c r="G42" s="25">
        <f t="shared" si="0"/>
        <v>26.389999999999997</v>
      </c>
    </row>
    <row r="43" spans="1:7" s="22" customFormat="1" ht="19.5" customHeight="1">
      <c r="A43" s="23">
        <v>10</v>
      </c>
      <c r="B43" s="24" t="s">
        <v>41</v>
      </c>
      <c r="C43" s="25">
        <v>0</v>
      </c>
      <c r="D43" s="25">
        <v>0</v>
      </c>
      <c r="E43" s="25">
        <f t="shared" si="1"/>
        <v>0</v>
      </c>
      <c r="F43" s="26">
        <v>80</v>
      </c>
      <c r="G43" s="8" t="s">
        <v>121</v>
      </c>
    </row>
    <row r="44" spans="1:7" s="7" customFormat="1" ht="19.5" customHeight="1">
      <c r="A44" s="44" t="s">
        <v>42</v>
      </c>
      <c r="B44" s="45" t="s">
        <v>43</v>
      </c>
      <c r="C44" s="46">
        <f>SUM(C45,C46,C50,C54,C58,C66,C72,C70,C71,)</f>
        <v>1691508</v>
      </c>
      <c r="D44" s="46">
        <f>SUM(D45,D46,D50,D54,D58,D66,D72,D70,D71,)</f>
        <v>0</v>
      </c>
      <c r="E44" s="46">
        <f>SUM(E45,E46,E50,E54,E58,E66,E72,E70,E71,)</f>
        <v>1691508</v>
      </c>
      <c r="F44" s="46">
        <f>SUM(F45,F46,F50,F54,F58,F66,F72,F70,F71,)</f>
        <v>600723.12</v>
      </c>
      <c r="G44" s="46">
        <f t="shared" si="0"/>
        <v>35.51405727906696</v>
      </c>
    </row>
    <row r="45" spans="1:7" s="7" customFormat="1" ht="24">
      <c r="A45" s="4" t="s">
        <v>3</v>
      </c>
      <c r="B45" s="9" t="s">
        <v>44</v>
      </c>
      <c r="C45" s="6">
        <f>160000+4000</f>
        <v>164000</v>
      </c>
      <c r="D45" s="6">
        <v>0</v>
      </c>
      <c r="E45" s="6">
        <f>SUM(C45:D45)</f>
        <v>164000</v>
      </c>
      <c r="F45" s="18">
        <v>89170.22</v>
      </c>
      <c r="G45" s="12">
        <f t="shared" si="0"/>
        <v>54.372085365853664</v>
      </c>
    </row>
    <row r="46" spans="1:7" s="7" customFormat="1" ht="19.5" customHeight="1">
      <c r="A46" s="4" t="s">
        <v>9</v>
      </c>
      <c r="B46" s="5" t="s">
        <v>45</v>
      </c>
      <c r="C46" s="6">
        <f>SUM(C47:C49)</f>
        <v>400000</v>
      </c>
      <c r="D46" s="6">
        <f>SUM(D47:D49)</f>
        <v>0</v>
      </c>
      <c r="E46" s="6">
        <f>SUM(E47:E49)</f>
        <v>400000</v>
      </c>
      <c r="F46" s="6">
        <f>SUM(F47:F49)</f>
        <v>4546</v>
      </c>
      <c r="G46" s="12">
        <f t="shared" si="0"/>
        <v>1.1365</v>
      </c>
    </row>
    <row r="47" spans="1:7" s="22" customFormat="1" ht="19.5" customHeight="1">
      <c r="A47" s="23"/>
      <c r="B47" s="24" t="s">
        <v>112</v>
      </c>
      <c r="C47" s="25">
        <v>7000</v>
      </c>
      <c r="D47" s="25">
        <v>0</v>
      </c>
      <c r="E47" s="25">
        <f>SUM(C47:D47)</f>
        <v>7000</v>
      </c>
      <c r="F47" s="26">
        <v>3861.27</v>
      </c>
      <c r="G47" s="25">
        <f t="shared" si="0"/>
        <v>55.161</v>
      </c>
    </row>
    <row r="48" spans="1:7" s="22" customFormat="1" ht="19.5" customHeight="1">
      <c r="A48" s="23"/>
      <c r="B48" s="24" t="s">
        <v>46</v>
      </c>
      <c r="C48" s="25">
        <v>0</v>
      </c>
      <c r="D48" s="25">
        <v>0</v>
      </c>
      <c r="E48" s="25">
        <f>SUM(C48:D48)</f>
        <v>0</v>
      </c>
      <c r="F48" s="26">
        <v>684.73</v>
      </c>
      <c r="G48" s="8" t="s">
        <v>121</v>
      </c>
    </row>
    <row r="49" spans="1:7" s="22" customFormat="1" ht="19.5" customHeight="1">
      <c r="A49" s="23"/>
      <c r="B49" s="24" t="s">
        <v>47</v>
      </c>
      <c r="C49" s="25">
        <v>393000</v>
      </c>
      <c r="D49" s="25">
        <v>0</v>
      </c>
      <c r="E49" s="25">
        <f>SUM(C49:D49)</f>
        <v>393000</v>
      </c>
      <c r="F49" s="26">
        <v>0</v>
      </c>
      <c r="G49" s="25">
        <f t="shared" si="0"/>
        <v>0</v>
      </c>
    </row>
    <row r="50" spans="1:7" s="7" customFormat="1" ht="19.5" customHeight="1">
      <c r="A50" s="4" t="s">
        <v>48</v>
      </c>
      <c r="B50" s="5" t="s">
        <v>49</v>
      </c>
      <c r="C50" s="6">
        <f>SUM(C51:C53)</f>
        <v>80000</v>
      </c>
      <c r="D50" s="6">
        <f>SUM(D51:D53)</f>
        <v>0</v>
      </c>
      <c r="E50" s="6">
        <f>SUM(E51:E53)</f>
        <v>80000</v>
      </c>
      <c r="F50" s="6">
        <f>SUM(F51:F53)</f>
        <v>8922.92</v>
      </c>
      <c r="G50" s="12">
        <f t="shared" si="0"/>
        <v>11.153649999999999</v>
      </c>
    </row>
    <row r="51" spans="1:7" s="22" customFormat="1" ht="19.5" customHeight="1">
      <c r="A51" s="23"/>
      <c r="B51" s="24" t="s">
        <v>112</v>
      </c>
      <c r="C51" s="25">
        <v>8000</v>
      </c>
      <c r="D51" s="25">
        <v>0</v>
      </c>
      <c r="E51" s="25">
        <f>SUM(C51:D51)</f>
        <v>8000</v>
      </c>
      <c r="F51" s="26">
        <v>7863.94</v>
      </c>
      <c r="G51" s="25">
        <f t="shared" si="0"/>
        <v>98.29925</v>
      </c>
    </row>
    <row r="52" spans="1:7" s="22" customFormat="1" ht="19.5" customHeight="1">
      <c r="A52" s="23"/>
      <c r="B52" s="24" t="s">
        <v>46</v>
      </c>
      <c r="C52" s="25">
        <v>0</v>
      </c>
      <c r="D52" s="25">
        <v>0</v>
      </c>
      <c r="E52" s="25">
        <f>SUM(C52:D52)</f>
        <v>0</v>
      </c>
      <c r="F52" s="26">
        <v>1058.98</v>
      </c>
      <c r="G52" s="8" t="s">
        <v>121</v>
      </c>
    </row>
    <row r="53" spans="1:7" s="22" customFormat="1" ht="19.5" customHeight="1">
      <c r="A53" s="23"/>
      <c r="B53" s="24" t="s">
        <v>47</v>
      </c>
      <c r="C53" s="25">
        <f>42000+30000</f>
        <v>72000</v>
      </c>
      <c r="D53" s="25">
        <v>0</v>
      </c>
      <c r="E53" s="25">
        <f>SUM(C53:D53)</f>
        <v>72000</v>
      </c>
      <c r="F53" s="26">
        <v>0</v>
      </c>
      <c r="G53" s="25">
        <f t="shared" si="0"/>
        <v>0</v>
      </c>
    </row>
    <row r="54" spans="1:7" s="7" customFormat="1" ht="19.5" customHeight="1">
      <c r="A54" s="4" t="s">
        <v>13</v>
      </c>
      <c r="B54" s="5" t="s">
        <v>50</v>
      </c>
      <c r="C54" s="6">
        <f>SUM(C55:C57)</f>
        <v>775000</v>
      </c>
      <c r="D54" s="6">
        <f>SUM(D55:D57)</f>
        <v>0</v>
      </c>
      <c r="E54" s="6">
        <f>SUM(E55:E57)</f>
        <v>775000</v>
      </c>
      <c r="F54" s="6">
        <f>SUM(F55:F57)</f>
        <v>435770.13</v>
      </c>
      <c r="G54" s="12">
        <f t="shared" si="0"/>
        <v>56.228403870967746</v>
      </c>
    </row>
    <row r="55" spans="1:7" s="22" customFormat="1" ht="19.5" customHeight="1">
      <c r="A55" s="23"/>
      <c r="B55" s="24" t="s">
        <v>112</v>
      </c>
      <c r="C55" s="25">
        <v>29000</v>
      </c>
      <c r="D55" s="25">
        <v>0</v>
      </c>
      <c r="E55" s="25">
        <f>SUM(C55:D55)</f>
        <v>29000</v>
      </c>
      <c r="F55" s="26">
        <v>9649.46</v>
      </c>
      <c r="G55" s="25">
        <f t="shared" si="0"/>
        <v>33.274</v>
      </c>
    </row>
    <row r="56" spans="1:7" s="22" customFormat="1" ht="19.5" customHeight="1">
      <c r="A56" s="23"/>
      <c r="B56" s="24" t="s">
        <v>46</v>
      </c>
      <c r="C56" s="25">
        <v>0</v>
      </c>
      <c r="D56" s="25">
        <v>0</v>
      </c>
      <c r="E56" s="25">
        <f>SUM(C56:D56)</f>
        <v>0</v>
      </c>
      <c r="F56" s="26">
        <v>2130.74</v>
      </c>
      <c r="G56" s="8" t="s">
        <v>121</v>
      </c>
    </row>
    <row r="57" spans="1:7" s="22" customFormat="1" ht="19.5" customHeight="1">
      <c r="A57" s="23"/>
      <c r="B57" s="24" t="s">
        <v>47</v>
      </c>
      <c r="C57" s="25">
        <f>500000+246000</f>
        <v>746000</v>
      </c>
      <c r="D57" s="25">
        <v>0</v>
      </c>
      <c r="E57" s="25">
        <f>SUM(C57:D57)</f>
        <v>746000</v>
      </c>
      <c r="F57" s="26">
        <v>423989.93</v>
      </c>
      <c r="G57" s="25">
        <f t="shared" si="0"/>
        <v>56.835111260053615</v>
      </c>
    </row>
    <row r="58" spans="1:7" s="7" customFormat="1" ht="19.5" customHeight="1">
      <c r="A58" s="4" t="s">
        <v>15</v>
      </c>
      <c r="B58" s="5" t="s">
        <v>51</v>
      </c>
      <c r="C58" s="6">
        <f>SUM(C59:C65)</f>
        <v>185008</v>
      </c>
      <c r="D58" s="6">
        <f>SUM(D59:D65)</f>
        <v>0</v>
      </c>
      <c r="E58" s="6">
        <f>SUM(E59:E65)</f>
        <v>185008</v>
      </c>
      <c r="F58" s="6">
        <f>SUM(F59:F65)</f>
        <v>56407.969999999994</v>
      </c>
      <c r="G58" s="12">
        <f t="shared" si="0"/>
        <v>30.48947613076191</v>
      </c>
    </row>
    <row r="59" spans="1:7" s="22" customFormat="1" ht="19.5" customHeight="1">
      <c r="A59" s="23"/>
      <c r="B59" s="24" t="s">
        <v>52</v>
      </c>
      <c r="C59" s="25">
        <v>80000</v>
      </c>
      <c r="D59" s="25">
        <v>0</v>
      </c>
      <c r="E59" s="25">
        <f>SUM(C59:D59)</f>
        <v>80000</v>
      </c>
      <c r="F59" s="26">
        <v>29181.07</v>
      </c>
      <c r="G59" s="25">
        <f t="shared" si="0"/>
        <v>36.4763375</v>
      </c>
    </row>
    <row r="60" spans="1:7" s="22" customFormat="1" ht="19.5" customHeight="1">
      <c r="A60" s="23"/>
      <c r="B60" s="24" t="s">
        <v>53</v>
      </c>
      <c r="C60" s="25">
        <v>16000</v>
      </c>
      <c r="D60" s="25">
        <v>0</v>
      </c>
      <c r="E60" s="25">
        <f aca="true" t="shared" si="2" ref="E60:E65">SUM(C60:D60)</f>
        <v>16000</v>
      </c>
      <c r="F60" s="26">
        <v>3927.78</v>
      </c>
      <c r="G60" s="25">
        <f t="shared" si="0"/>
        <v>24.548625</v>
      </c>
    </row>
    <row r="61" spans="1:7" s="22" customFormat="1" ht="19.5" customHeight="1">
      <c r="A61" s="23"/>
      <c r="B61" s="24" t="s">
        <v>54</v>
      </c>
      <c r="C61" s="25">
        <v>56000</v>
      </c>
      <c r="D61" s="25">
        <v>0</v>
      </c>
      <c r="E61" s="25">
        <f t="shared" si="2"/>
        <v>56000</v>
      </c>
      <c r="F61" s="26">
        <f>10916.23+3974.82</f>
        <v>14891.05</v>
      </c>
      <c r="G61" s="25">
        <f t="shared" si="0"/>
        <v>26.59116071428571</v>
      </c>
    </row>
    <row r="62" spans="1:7" s="22" customFormat="1" ht="19.5" customHeight="1">
      <c r="A62" s="23"/>
      <c r="B62" s="24" t="s">
        <v>55</v>
      </c>
      <c r="C62" s="25">
        <v>9000</v>
      </c>
      <c r="D62" s="25">
        <v>0</v>
      </c>
      <c r="E62" s="25">
        <f t="shared" si="2"/>
        <v>9000</v>
      </c>
      <c r="F62" s="26">
        <v>2024.13</v>
      </c>
      <c r="G62" s="25">
        <f t="shared" si="0"/>
        <v>22.490333333333336</v>
      </c>
    </row>
    <row r="63" spans="1:7" s="22" customFormat="1" ht="19.5" customHeight="1">
      <c r="A63" s="23"/>
      <c r="B63" s="24" t="s">
        <v>110</v>
      </c>
      <c r="C63" s="25">
        <v>2008</v>
      </c>
      <c r="D63" s="25">
        <v>0</v>
      </c>
      <c r="E63" s="25">
        <f t="shared" si="2"/>
        <v>2008</v>
      </c>
      <c r="F63" s="26">
        <v>0</v>
      </c>
      <c r="G63" s="25">
        <f t="shared" si="0"/>
        <v>0</v>
      </c>
    </row>
    <row r="64" spans="1:7" s="22" customFormat="1" ht="19.5" customHeight="1">
      <c r="A64" s="23"/>
      <c r="B64" s="24" t="s">
        <v>56</v>
      </c>
      <c r="C64" s="25">
        <v>18000</v>
      </c>
      <c r="D64" s="25">
        <v>0</v>
      </c>
      <c r="E64" s="25">
        <f t="shared" si="2"/>
        <v>18000</v>
      </c>
      <c r="F64" s="26">
        <v>4884.22</v>
      </c>
      <c r="G64" s="25">
        <f t="shared" si="0"/>
        <v>27.134555555555558</v>
      </c>
    </row>
    <row r="65" spans="1:7" s="22" customFormat="1" ht="19.5" customHeight="1">
      <c r="A65" s="23"/>
      <c r="B65" s="24" t="s">
        <v>57</v>
      </c>
      <c r="C65" s="25">
        <v>4000</v>
      </c>
      <c r="D65" s="25">
        <v>0</v>
      </c>
      <c r="E65" s="25">
        <f t="shared" si="2"/>
        <v>4000</v>
      </c>
      <c r="F65" s="26">
        <v>1499.72</v>
      </c>
      <c r="G65" s="25">
        <f t="shared" si="0"/>
        <v>37.492999999999995</v>
      </c>
    </row>
    <row r="66" spans="1:7" s="7" customFormat="1" ht="19.5" customHeight="1">
      <c r="A66" s="4" t="s">
        <v>17</v>
      </c>
      <c r="B66" s="5" t="s">
        <v>58</v>
      </c>
      <c r="C66" s="6">
        <f>SUM(C67:C69)</f>
        <v>76000</v>
      </c>
      <c r="D66" s="6">
        <f>SUM(D67:D69)</f>
        <v>0</v>
      </c>
      <c r="E66" s="6">
        <f>SUM(E67:E69)</f>
        <v>76000</v>
      </c>
      <c r="F66" s="6">
        <f>SUM(F67:F69)</f>
        <v>0</v>
      </c>
      <c r="G66" s="12">
        <f t="shared" si="0"/>
        <v>0</v>
      </c>
    </row>
    <row r="67" spans="1:7" s="22" customFormat="1" ht="19.5" customHeight="1">
      <c r="A67" s="23"/>
      <c r="B67" s="24" t="s">
        <v>47</v>
      </c>
      <c r="C67" s="25">
        <v>70000</v>
      </c>
      <c r="D67" s="25">
        <v>0</v>
      </c>
      <c r="E67" s="25">
        <f aca="true" t="shared" si="3" ref="E67:E72">SUM(C67:D67)</f>
        <v>70000</v>
      </c>
      <c r="F67" s="26">
        <v>0</v>
      </c>
      <c r="G67" s="25">
        <f t="shared" si="0"/>
        <v>0</v>
      </c>
    </row>
    <row r="68" spans="1:7" s="22" customFormat="1" ht="19.5" customHeight="1">
      <c r="A68" s="23"/>
      <c r="B68" s="24" t="s">
        <v>59</v>
      </c>
      <c r="C68" s="25">
        <v>6000</v>
      </c>
      <c r="D68" s="25">
        <v>0</v>
      </c>
      <c r="E68" s="25">
        <f t="shared" si="3"/>
        <v>6000</v>
      </c>
      <c r="F68" s="26">
        <v>0</v>
      </c>
      <c r="G68" s="25">
        <f t="shared" si="0"/>
        <v>0</v>
      </c>
    </row>
    <row r="69" spans="1:7" s="22" customFormat="1" ht="19.5" customHeight="1">
      <c r="A69" s="23"/>
      <c r="B69" s="24" t="s">
        <v>60</v>
      </c>
      <c r="C69" s="25">
        <v>0</v>
      </c>
      <c r="D69" s="25">
        <v>0</v>
      </c>
      <c r="E69" s="25">
        <f t="shared" si="3"/>
        <v>0</v>
      </c>
      <c r="F69" s="26">
        <v>0</v>
      </c>
      <c r="G69" s="8" t="s">
        <v>121</v>
      </c>
    </row>
    <row r="70" spans="1:7" s="7" customFormat="1" ht="19.5" customHeight="1">
      <c r="A70" s="10" t="s">
        <v>20</v>
      </c>
      <c r="B70" s="11" t="s">
        <v>61</v>
      </c>
      <c r="C70" s="12">
        <v>1500</v>
      </c>
      <c r="D70" s="12">
        <v>0</v>
      </c>
      <c r="E70" s="6">
        <f t="shared" si="3"/>
        <v>1500</v>
      </c>
      <c r="F70" s="18">
        <v>4826.08</v>
      </c>
      <c r="G70" s="12">
        <f t="shared" si="0"/>
        <v>321.7386666666667</v>
      </c>
    </row>
    <row r="71" spans="1:7" s="7" customFormat="1" ht="19.5" customHeight="1">
      <c r="A71" s="10" t="s">
        <v>22</v>
      </c>
      <c r="B71" s="11" t="s">
        <v>62</v>
      </c>
      <c r="C71" s="12">
        <v>0</v>
      </c>
      <c r="D71" s="12">
        <v>0</v>
      </c>
      <c r="E71" s="6">
        <f t="shared" si="3"/>
        <v>0</v>
      </c>
      <c r="F71" s="18">
        <v>0</v>
      </c>
      <c r="G71" s="12" t="s">
        <v>121</v>
      </c>
    </row>
    <row r="72" spans="1:7" s="7" customFormat="1" ht="19.5" customHeight="1">
      <c r="A72" s="4" t="s">
        <v>24</v>
      </c>
      <c r="B72" s="13" t="s">
        <v>63</v>
      </c>
      <c r="C72" s="6">
        <v>10000</v>
      </c>
      <c r="D72" s="6">
        <v>0</v>
      </c>
      <c r="E72" s="6">
        <f t="shared" si="3"/>
        <v>10000</v>
      </c>
      <c r="F72" s="18">
        <v>1079.8</v>
      </c>
      <c r="G72" s="12">
        <f aca="true" t="shared" si="4" ref="G72:G136">SUM(F72/E72*100)</f>
        <v>10.798</v>
      </c>
    </row>
    <row r="73" spans="1:7" s="7" customFormat="1" ht="19.5" customHeight="1">
      <c r="A73" s="44" t="s">
        <v>64</v>
      </c>
      <c r="B73" s="45" t="s">
        <v>65</v>
      </c>
      <c r="C73" s="46">
        <f>C74+C78+C84+C88+C90+C99+C98</f>
        <v>278083</v>
      </c>
      <c r="D73" s="46">
        <f>D74+D78+D84+D88+D90+D99+D98</f>
        <v>0</v>
      </c>
      <c r="E73" s="46">
        <f>E74+E78+E84+E88+E90+E99+E98</f>
        <v>278083</v>
      </c>
      <c r="F73" s="46">
        <f>F74+F78+F84+F88+F90+F99+F98</f>
        <v>121414.18</v>
      </c>
      <c r="G73" s="46">
        <f t="shared" si="4"/>
        <v>43.66112995041049</v>
      </c>
    </row>
    <row r="74" spans="1:7" s="7" customFormat="1" ht="19.5" customHeight="1">
      <c r="A74" s="4" t="s">
        <v>3</v>
      </c>
      <c r="B74" s="5" t="s">
        <v>66</v>
      </c>
      <c r="C74" s="6">
        <f>SUM(C75:C77)</f>
        <v>6000</v>
      </c>
      <c r="D74" s="6">
        <f>SUM(D75:D77)</f>
        <v>0</v>
      </c>
      <c r="E74" s="6">
        <f>SUM(E75:E77)</f>
        <v>6000</v>
      </c>
      <c r="F74" s="6">
        <f>SUM(F75:F77)</f>
        <v>0</v>
      </c>
      <c r="G74" s="12">
        <f t="shared" si="4"/>
        <v>0</v>
      </c>
    </row>
    <row r="75" spans="1:7" s="22" customFormat="1" ht="19.5" customHeight="1">
      <c r="A75" s="23" t="s">
        <v>5</v>
      </c>
      <c r="B75" s="24" t="s">
        <v>67</v>
      </c>
      <c r="C75" s="27">
        <v>6000</v>
      </c>
      <c r="D75" s="27">
        <v>0</v>
      </c>
      <c r="E75" s="27">
        <f>SUM(C75:D75)</f>
        <v>6000</v>
      </c>
      <c r="F75" s="26">
        <v>0</v>
      </c>
      <c r="G75" s="25">
        <f t="shared" si="4"/>
        <v>0</v>
      </c>
    </row>
    <row r="76" spans="1:7" s="22" customFormat="1" ht="19.5" customHeight="1">
      <c r="A76" s="23" t="s">
        <v>7</v>
      </c>
      <c r="B76" s="24" t="s">
        <v>68</v>
      </c>
      <c r="C76" s="27">
        <v>0</v>
      </c>
      <c r="D76" s="27">
        <v>0</v>
      </c>
      <c r="E76" s="27">
        <f>SUM(C76:D76)</f>
        <v>0</v>
      </c>
      <c r="F76" s="26">
        <v>0</v>
      </c>
      <c r="G76" s="8" t="s">
        <v>121</v>
      </c>
    </row>
    <row r="77" spans="1:7" s="22" customFormat="1" ht="19.5" customHeight="1">
      <c r="A77" s="23" t="s">
        <v>69</v>
      </c>
      <c r="B77" s="24" t="s">
        <v>70</v>
      </c>
      <c r="C77" s="27">
        <v>0</v>
      </c>
      <c r="D77" s="27">
        <v>0</v>
      </c>
      <c r="E77" s="27">
        <f>SUM(C77:D77)</f>
        <v>0</v>
      </c>
      <c r="F77" s="26">
        <v>0</v>
      </c>
      <c r="G77" s="8" t="s">
        <v>121</v>
      </c>
    </row>
    <row r="78" spans="1:7" s="7" customFormat="1" ht="19.5" customHeight="1">
      <c r="A78" s="4" t="s">
        <v>9</v>
      </c>
      <c r="B78" s="5" t="s">
        <v>71</v>
      </c>
      <c r="C78" s="6">
        <f>SUM(C79:C81)</f>
        <v>38950</v>
      </c>
      <c r="D78" s="6">
        <f>SUM(D79:D81)</f>
        <v>0</v>
      </c>
      <c r="E78" s="6">
        <f>SUM(E79:E81)</f>
        <v>38950</v>
      </c>
      <c r="F78" s="6">
        <f>SUM(F79:F81)</f>
        <v>10019.48</v>
      </c>
      <c r="G78" s="12">
        <f t="shared" si="4"/>
        <v>25.72395378690629</v>
      </c>
    </row>
    <row r="79" spans="1:7" s="22" customFormat="1" ht="19.5" customHeight="1">
      <c r="A79" s="23" t="s">
        <v>5</v>
      </c>
      <c r="B79" s="24" t="s">
        <v>72</v>
      </c>
      <c r="C79" s="25">
        <v>3500</v>
      </c>
      <c r="D79" s="25">
        <v>0</v>
      </c>
      <c r="E79" s="25">
        <f>SUM(C79:D79)</f>
        <v>3500</v>
      </c>
      <c r="F79" s="26">
        <v>1200</v>
      </c>
      <c r="G79" s="25">
        <f t="shared" si="4"/>
        <v>34.285714285714285</v>
      </c>
    </row>
    <row r="80" spans="1:7" s="22" customFormat="1" ht="19.5" customHeight="1">
      <c r="A80" s="23" t="s">
        <v>7</v>
      </c>
      <c r="B80" s="24" t="s">
        <v>41</v>
      </c>
      <c r="C80" s="25">
        <v>200</v>
      </c>
      <c r="D80" s="25">
        <v>0</v>
      </c>
      <c r="E80" s="25">
        <f>SUM(C80:D80)</f>
        <v>200</v>
      </c>
      <c r="F80" s="26">
        <v>64</v>
      </c>
      <c r="G80" s="25">
        <f t="shared" si="4"/>
        <v>32</v>
      </c>
    </row>
    <row r="81" spans="1:7" s="22" customFormat="1" ht="19.5" customHeight="1">
      <c r="A81" s="23" t="s">
        <v>69</v>
      </c>
      <c r="B81" s="24" t="s">
        <v>73</v>
      </c>
      <c r="C81" s="25">
        <f>C82+C83</f>
        <v>35250</v>
      </c>
      <c r="D81" s="25">
        <f>D82+D83</f>
        <v>0</v>
      </c>
      <c r="E81" s="25">
        <f>E82+E83</f>
        <v>35250</v>
      </c>
      <c r="F81" s="25">
        <f>F82+F83</f>
        <v>8755.48</v>
      </c>
      <c r="G81" s="25">
        <f t="shared" si="4"/>
        <v>24.83824113475177</v>
      </c>
    </row>
    <row r="82" spans="1:7" s="22" customFormat="1" ht="19.5" customHeight="1">
      <c r="A82" s="23"/>
      <c r="B82" s="24" t="s">
        <v>75</v>
      </c>
      <c r="C82" s="25">
        <v>30000</v>
      </c>
      <c r="D82" s="25">
        <v>0</v>
      </c>
      <c r="E82" s="25">
        <f>SUM(C82:D82)</f>
        <v>30000</v>
      </c>
      <c r="F82" s="26">
        <v>7188.33</v>
      </c>
      <c r="G82" s="25">
        <f t="shared" si="4"/>
        <v>23.9611</v>
      </c>
    </row>
    <row r="83" spans="1:7" s="22" customFormat="1" ht="19.5" customHeight="1">
      <c r="A83" s="23"/>
      <c r="B83" s="24" t="s">
        <v>76</v>
      </c>
      <c r="C83" s="25">
        <v>5250</v>
      </c>
      <c r="D83" s="25">
        <v>0</v>
      </c>
      <c r="E83" s="25">
        <f>SUM(C83:D83)</f>
        <v>5250</v>
      </c>
      <c r="F83" s="26">
        <v>1567.15</v>
      </c>
      <c r="G83" s="25">
        <f t="shared" si="4"/>
        <v>29.850476190476193</v>
      </c>
    </row>
    <row r="84" spans="1:7" s="7" customFormat="1" ht="19.5" customHeight="1">
      <c r="A84" s="4" t="s">
        <v>11</v>
      </c>
      <c r="B84" s="5" t="s">
        <v>77</v>
      </c>
      <c r="C84" s="6">
        <f>SUM(C85:C87)</f>
        <v>170000</v>
      </c>
      <c r="D84" s="6">
        <f>SUM(D85:D87)</f>
        <v>0</v>
      </c>
      <c r="E84" s="6">
        <f>SUM(E85:E87)</f>
        <v>170000</v>
      </c>
      <c r="F84" s="6">
        <f>SUM(F85:F87)</f>
        <v>51553</v>
      </c>
      <c r="G84" s="12">
        <f t="shared" si="4"/>
        <v>30.32529411764706</v>
      </c>
    </row>
    <row r="85" spans="1:7" s="22" customFormat="1" ht="19.5" customHeight="1">
      <c r="A85" s="23" t="s">
        <v>5</v>
      </c>
      <c r="B85" s="24" t="s">
        <v>78</v>
      </c>
      <c r="C85" s="25">
        <v>153000</v>
      </c>
      <c r="D85" s="25">
        <v>0</v>
      </c>
      <c r="E85" s="25">
        <f>SUM(C85:D85)</f>
        <v>153000</v>
      </c>
      <c r="F85" s="26">
        <v>45584.5</v>
      </c>
      <c r="G85" s="25">
        <f t="shared" si="4"/>
        <v>29.7937908496732</v>
      </c>
    </row>
    <row r="86" spans="1:7" s="22" customFormat="1" ht="19.5" customHeight="1">
      <c r="A86" s="23" t="s">
        <v>7</v>
      </c>
      <c r="B86" s="24" t="s">
        <v>79</v>
      </c>
      <c r="C86" s="25">
        <v>15000</v>
      </c>
      <c r="D86" s="25">
        <v>0</v>
      </c>
      <c r="E86" s="25">
        <f>SUM(C86:D86)</f>
        <v>15000</v>
      </c>
      <c r="F86" s="26">
        <v>5108.5</v>
      </c>
      <c r="G86" s="25">
        <f t="shared" si="4"/>
        <v>34.05666666666667</v>
      </c>
    </row>
    <row r="87" spans="1:7" s="22" customFormat="1" ht="19.5" customHeight="1">
      <c r="A87" s="23" t="s">
        <v>69</v>
      </c>
      <c r="B87" s="24" t="s">
        <v>74</v>
      </c>
      <c r="C87" s="25">
        <v>2000</v>
      </c>
      <c r="D87" s="25">
        <v>0</v>
      </c>
      <c r="E87" s="25">
        <f>SUM(C87:D87)</f>
        <v>2000</v>
      </c>
      <c r="F87" s="26">
        <v>860</v>
      </c>
      <c r="G87" s="25">
        <f t="shared" si="4"/>
        <v>43</v>
      </c>
    </row>
    <row r="88" spans="1:7" s="7" customFormat="1" ht="19.5" customHeight="1">
      <c r="A88" s="4" t="s">
        <v>13</v>
      </c>
      <c r="B88" s="5" t="s">
        <v>80</v>
      </c>
      <c r="C88" s="6">
        <f>SUM(C89)</f>
        <v>10000</v>
      </c>
      <c r="D88" s="6">
        <f>SUM(D89)</f>
        <v>0</v>
      </c>
      <c r="E88" s="6">
        <f>SUM(E89)</f>
        <v>10000</v>
      </c>
      <c r="F88" s="6">
        <f>SUM(F89)</f>
        <v>13661.18</v>
      </c>
      <c r="G88" s="12">
        <f t="shared" si="4"/>
        <v>136.6118</v>
      </c>
    </row>
    <row r="89" spans="1:7" s="22" customFormat="1" ht="19.5" customHeight="1">
      <c r="A89" s="23" t="s">
        <v>5</v>
      </c>
      <c r="B89" s="24" t="s">
        <v>81</v>
      </c>
      <c r="C89" s="25">
        <v>10000</v>
      </c>
      <c r="D89" s="25">
        <v>0</v>
      </c>
      <c r="E89" s="25">
        <f>SUM(C89:D89)</f>
        <v>10000</v>
      </c>
      <c r="F89" s="26">
        <v>13661.18</v>
      </c>
      <c r="G89" s="8">
        <f t="shared" si="4"/>
        <v>136.6118</v>
      </c>
    </row>
    <row r="90" spans="1:7" s="7" customFormat="1" ht="19.5" customHeight="1">
      <c r="A90" s="10" t="s">
        <v>15</v>
      </c>
      <c r="B90" s="11" t="s">
        <v>82</v>
      </c>
      <c r="C90" s="12">
        <f>SUM(C91:C97)</f>
        <v>53133</v>
      </c>
      <c r="D90" s="12">
        <f>SUM(D91:D97)</f>
        <v>0</v>
      </c>
      <c r="E90" s="12">
        <f>SUM(E91:E97)</f>
        <v>53133</v>
      </c>
      <c r="F90" s="12">
        <f>SUM(F91:F97)</f>
        <v>44644.96</v>
      </c>
      <c r="G90" s="12">
        <f t="shared" si="4"/>
        <v>84.02491860049311</v>
      </c>
    </row>
    <row r="91" spans="1:7" s="22" customFormat="1" ht="19.5" customHeight="1">
      <c r="A91" s="23" t="s">
        <v>5</v>
      </c>
      <c r="B91" s="24" t="s">
        <v>117</v>
      </c>
      <c r="C91" s="25">
        <v>38735</v>
      </c>
      <c r="D91" s="25">
        <v>0</v>
      </c>
      <c r="E91" s="25">
        <f aca="true" t="shared" si="5" ref="E91:E99">SUM(C91:D91)</f>
        <v>38735</v>
      </c>
      <c r="F91" s="26">
        <v>11344.22</v>
      </c>
      <c r="G91" s="25">
        <f t="shared" si="4"/>
        <v>29.28674325545372</v>
      </c>
    </row>
    <row r="92" spans="1:7" s="22" customFormat="1" ht="19.5" customHeight="1">
      <c r="A92" s="23" t="s">
        <v>7</v>
      </c>
      <c r="B92" s="24" t="s">
        <v>111</v>
      </c>
      <c r="C92" s="25">
        <v>0</v>
      </c>
      <c r="D92" s="25">
        <v>0</v>
      </c>
      <c r="E92" s="25">
        <f t="shared" si="5"/>
        <v>0</v>
      </c>
      <c r="F92" s="26">
        <f>22087.17-11277</f>
        <v>10810.169999999998</v>
      </c>
      <c r="G92" s="8" t="s">
        <v>121</v>
      </c>
    </row>
    <row r="93" spans="1:7" s="22" customFormat="1" ht="22.5">
      <c r="A93" s="23" t="s">
        <v>69</v>
      </c>
      <c r="B93" s="39" t="s">
        <v>142</v>
      </c>
      <c r="C93" s="25">
        <v>0</v>
      </c>
      <c r="D93" s="25"/>
      <c r="E93" s="25">
        <v>0</v>
      </c>
      <c r="F93" s="26">
        <v>11277</v>
      </c>
      <c r="G93" s="8" t="s">
        <v>121</v>
      </c>
    </row>
    <row r="94" spans="1:7" s="22" customFormat="1" ht="19.5" customHeight="1">
      <c r="A94" s="23" t="s">
        <v>99</v>
      </c>
      <c r="B94" s="24" t="s">
        <v>83</v>
      </c>
      <c r="C94" s="25">
        <v>6569</v>
      </c>
      <c r="D94" s="25">
        <v>0</v>
      </c>
      <c r="E94" s="25">
        <f t="shared" si="5"/>
        <v>6569</v>
      </c>
      <c r="F94" s="26">
        <v>3284.28</v>
      </c>
      <c r="G94" s="25">
        <f t="shared" si="4"/>
        <v>49.99665093621556</v>
      </c>
    </row>
    <row r="95" spans="1:7" s="22" customFormat="1" ht="19.5" customHeight="1">
      <c r="A95" s="23" t="s">
        <v>101</v>
      </c>
      <c r="B95" s="24" t="s">
        <v>84</v>
      </c>
      <c r="C95" s="25">
        <v>7829</v>
      </c>
      <c r="D95" s="25">
        <v>0</v>
      </c>
      <c r="E95" s="25">
        <f t="shared" si="5"/>
        <v>7829</v>
      </c>
      <c r="F95" s="26">
        <v>1182.3</v>
      </c>
      <c r="G95" s="25">
        <f t="shared" si="4"/>
        <v>15.10154553582833</v>
      </c>
    </row>
    <row r="96" spans="1:7" s="22" customFormat="1" ht="19.5" customHeight="1">
      <c r="A96" s="23" t="s">
        <v>141</v>
      </c>
      <c r="B96" s="24" t="s">
        <v>85</v>
      </c>
      <c r="C96" s="25">
        <v>0</v>
      </c>
      <c r="D96" s="25">
        <v>0</v>
      </c>
      <c r="E96" s="25">
        <f t="shared" si="5"/>
        <v>0</v>
      </c>
      <c r="F96" s="26">
        <v>528.99</v>
      </c>
      <c r="G96" s="8" t="s">
        <v>121</v>
      </c>
    </row>
    <row r="97" spans="1:7" s="22" customFormat="1" ht="22.5">
      <c r="A97" s="23" t="s">
        <v>143</v>
      </c>
      <c r="B97" s="39" t="s">
        <v>144</v>
      </c>
      <c r="C97" s="25">
        <v>0</v>
      </c>
      <c r="D97" s="25"/>
      <c r="E97" s="25">
        <v>0</v>
      </c>
      <c r="F97" s="26">
        <v>6218</v>
      </c>
      <c r="G97" s="8" t="s">
        <v>121</v>
      </c>
    </row>
    <row r="98" spans="1:7" s="7" customFormat="1" ht="24">
      <c r="A98" s="10" t="s">
        <v>17</v>
      </c>
      <c r="B98" s="19" t="s">
        <v>118</v>
      </c>
      <c r="C98" s="12">
        <v>0</v>
      </c>
      <c r="D98" s="12">
        <v>0</v>
      </c>
      <c r="E98" s="12">
        <f t="shared" si="5"/>
        <v>0</v>
      </c>
      <c r="F98" s="18">
        <v>784.3</v>
      </c>
      <c r="G98" s="8" t="s">
        <v>121</v>
      </c>
    </row>
    <row r="99" spans="1:7" s="7" customFormat="1" ht="19.5" customHeight="1">
      <c r="A99" s="4" t="s">
        <v>20</v>
      </c>
      <c r="B99" s="13" t="s">
        <v>86</v>
      </c>
      <c r="C99" s="12">
        <v>0</v>
      </c>
      <c r="D99" s="12">
        <v>0</v>
      </c>
      <c r="E99" s="12">
        <f t="shared" si="5"/>
        <v>0</v>
      </c>
      <c r="F99" s="18">
        <v>751.26</v>
      </c>
      <c r="G99" s="8" t="s">
        <v>121</v>
      </c>
    </row>
    <row r="100" spans="1:7" s="7" customFormat="1" ht="19.5" customHeight="1">
      <c r="A100" s="44" t="s">
        <v>87</v>
      </c>
      <c r="B100" s="45" t="s">
        <v>88</v>
      </c>
      <c r="C100" s="46">
        <f>SUM(C101,C104,C105,)</f>
        <v>15308162</v>
      </c>
      <c r="D100" s="46">
        <f>SUM(D101,D104,D105,)</f>
        <v>-340938</v>
      </c>
      <c r="E100" s="46">
        <f>SUM(E101,E104,E105,)</f>
        <v>14967224</v>
      </c>
      <c r="F100" s="46">
        <f>SUM(F101,F104,F105,)</f>
        <v>5314144</v>
      </c>
      <c r="G100" s="46">
        <f t="shared" si="4"/>
        <v>35.50520791297036</v>
      </c>
    </row>
    <row r="101" spans="1:7" s="22" customFormat="1" ht="19.5" customHeight="1">
      <c r="A101" s="29" t="s">
        <v>3</v>
      </c>
      <c r="B101" s="30" t="s">
        <v>89</v>
      </c>
      <c r="C101" s="27">
        <f>SUM(C102:C103)</f>
        <v>2424673</v>
      </c>
      <c r="D101" s="27">
        <f>SUM(D102:D103)</f>
        <v>0</v>
      </c>
      <c r="E101" s="27">
        <f>SUM(C101:D101)</f>
        <v>2424673</v>
      </c>
      <c r="F101" s="26">
        <v>606168</v>
      </c>
      <c r="G101" s="25">
        <f t="shared" si="4"/>
        <v>24.999989689331304</v>
      </c>
    </row>
    <row r="102" spans="1:7" s="22" customFormat="1" ht="19.5" customHeight="1">
      <c r="A102" s="29" t="s">
        <v>5</v>
      </c>
      <c r="B102" s="28" t="s">
        <v>90</v>
      </c>
      <c r="C102" s="27">
        <v>724852</v>
      </c>
      <c r="D102" s="27"/>
      <c r="E102" s="27">
        <f>SUM(C102:D102)</f>
        <v>724852</v>
      </c>
      <c r="F102" s="26">
        <v>0</v>
      </c>
      <c r="G102" s="25">
        <f t="shared" si="4"/>
        <v>0</v>
      </c>
    </row>
    <row r="103" spans="1:7" s="22" customFormat="1" ht="19.5" customHeight="1">
      <c r="A103" s="29" t="s">
        <v>7</v>
      </c>
      <c r="B103" s="31" t="s">
        <v>91</v>
      </c>
      <c r="C103" s="27">
        <v>1699821</v>
      </c>
      <c r="D103" s="27"/>
      <c r="E103" s="27">
        <f>SUM(C103:D103)</f>
        <v>1699821</v>
      </c>
      <c r="F103" s="26">
        <v>0</v>
      </c>
      <c r="G103" s="25">
        <f t="shared" si="4"/>
        <v>0</v>
      </c>
    </row>
    <row r="104" spans="1:7" s="22" customFormat="1" ht="19.5" customHeight="1">
      <c r="A104" s="29" t="s">
        <v>9</v>
      </c>
      <c r="B104" s="32" t="s">
        <v>92</v>
      </c>
      <c r="C104" s="27">
        <v>789619</v>
      </c>
      <c r="D104" s="27">
        <v>25451</v>
      </c>
      <c r="E104" s="27">
        <f>SUM(C104:D104)</f>
        <v>815070</v>
      </c>
      <c r="F104" s="26">
        <v>197406</v>
      </c>
      <c r="G104" s="25">
        <f t="shared" si="4"/>
        <v>24.219514888291805</v>
      </c>
    </row>
    <row r="105" spans="1:7" s="22" customFormat="1" ht="19.5" customHeight="1">
      <c r="A105" s="29" t="s">
        <v>11</v>
      </c>
      <c r="B105" s="33" t="s">
        <v>93</v>
      </c>
      <c r="C105" s="27">
        <v>12093870</v>
      </c>
      <c r="D105" s="27">
        <v>-366389</v>
      </c>
      <c r="E105" s="27">
        <f>SUM(C105:D105)</f>
        <v>11727481</v>
      </c>
      <c r="F105" s="26">
        <v>4510570</v>
      </c>
      <c r="G105" s="25">
        <f t="shared" si="4"/>
        <v>38.46154174114629</v>
      </c>
    </row>
    <row r="106" spans="1:7" s="7" customFormat="1" ht="19.5" customHeight="1">
      <c r="A106" s="44" t="s">
        <v>94</v>
      </c>
      <c r="B106" s="45" t="s">
        <v>95</v>
      </c>
      <c r="C106" s="46">
        <f>SUM(C107,C114,C118,)</f>
        <v>9779849</v>
      </c>
      <c r="D106" s="46">
        <f>SUM(D107,D114,D118,)</f>
        <v>-8300</v>
      </c>
      <c r="E106" s="46">
        <f>SUM(E107,E114,E118,)</f>
        <v>9771549</v>
      </c>
      <c r="F106" s="46">
        <f>SUM(F107,F114,F118,)</f>
        <v>2641420</v>
      </c>
      <c r="G106" s="46">
        <f t="shared" si="4"/>
        <v>27.031742869016977</v>
      </c>
    </row>
    <row r="107" spans="1:7" s="7" customFormat="1" ht="19.5" customHeight="1">
      <c r="A107" s="4" t="s">
        <v>3</v>
      </c>
      <c r="B107" s="5" t="s">
        <v>96</v>
      </c>
      <c r="C107" s="6">
        <f>SUM(C108,C111,C112,C113,)</f>
        <v>8492509</v>
      </c>
      <c r="D107" s="6">
        <f>SUM(D108,D111,D112,D113,)</f>
        <v>-15800</v>
      </c>
      <c r="E107" s="6">
        <f>SUM(E108,E111,E112,E113,)</f>
        <v>8476709</v>
      </c>
      <c r="F107" s="6">
        <f>SUM(F108,F111,F112,F113,)</f>
        <v>2124341</v>
      </c>
      <c r="G107" s="12">
        <f t="shared" si="4"/>
        <v>25.0609169195262</v>
      </c>
    </row>
    <row r="108" spans="1:7" s="22" customFormat="1" ht="19.5" customHeight="1">
      <c r="A108" s="23" t="s">
        <v>5</v>
      </c>
      <c r="B108" s="24" t="s">
        <v>77</v>
      </c>
      <c r="C108" s="25">
        <f>SUM(C109:C110)</f>
        <v>539100</v>
      </c>
      <c r="D108" s="25">
        <f>SUM(D109:D110)</f>
        <v>-23700</v>
      </c>
      <c r="E108" s="25">
        <f>SUM(E109:E110)</f>
        <v>515400</v>
      </c>
      <c r="F108" s="25">
        <f>SUM(F109:F110)</f>
        <v>132983</v>
      </c>
      <c r="G108" s="25">
        <f t="shared" si="4"/>
        <v>25.801901435778035</v>
      </c>
    </row>
    <row r="109" spans="1:7" s="38" customFormat="1" ht="19.5" customHeight="1">
      <c r="A109" s="34"/>
      <c r="B109" s="35" t="s">
        <v>97</v>
      </c>
      <c r="C109" s="36">
        <v>439200</v>
      </c>
      <c r="D109" s="36">
        <v>-2200</v>
      </c>
      <c r="E109" s="36">
        <f>SUM(C109:D109)</f>
        <v>437000</v>
      </c>
      <c r="F109" s="37">
        <v>109800</v>
      </c>
      <c r="G109" s="25">
        <f t="shared" si="4"/>
        <v>25.125858123569795</v>
      </c>
    </row>
    <row r="110" spans="1:7" s="38" customFormat="1" ht="19.5" customHeight="1">
      <c r="A110" s="34"/>
      <c r="B110" s="35" t="s">
        <v>98</v>
      </c>
      <c r="C110" s="36">
        <v>99900</v>
      </c>
      <c r="D110" s="36">
        <v>-21500</v>
      </c>
      <c r="E110" s="36">
        <f>SUM(C110:D110)</f>
        <v>78400</v>
      </c>
      <c r="F110" s="37">
        <v>23183</v>
      </c>
      <c r="G110" s="25">
        <f t="shared" si="4"/>
        <v>29.57015306122449</v>
      </c>
    </row>
    <row r="111" spans="1:7" s="22" customFormat="1" ht="19.5" customHeight="1">
      <c r="A111" s="23" t="s">
        <v>7</v>
      </c>
      <c r="B111" s="24" t="s">
        <v>71</v>
      </c>
      <c r="C111" s="25">
        <v>144800</v>
      </c>
      <c r="D111" s="25">
        <v>0</v>
      </c>
      <c r="E111" s="25">
        <f>SUM(C111:D111)</f>
        <v>144800</v>
      </c>
      <c r="F111" s="26">
        <v>39207</v>
      </c>
      <c r="G111" s="25">
        <f t="shared" si="4"/>
        <v>27.076657458563535</v>
      </c>
    </row>
    <row r="112" spans="1:7" s="22" customFormat="1" ht="19.5" customHeight="1">
      <c r="A112" s="23" t="s">
        <v>99</v>
      </c>
      <c r="B112" s="24" t="s">
        <v>100</v>
      </c>
      <c r="C112" s="25">
        <v>3809</v>
      </c>
      <c r="D112" s="25">
        <v>0</v>
      </c>
      <c r="E112" s="25">
        <f>SUM(C112:D112)</f>
        <v>3809</v>
      </c>
      <c r="F112" s="26">
        <v>951</v>
      </c>
      <c r="G112" s="25">
        <f t="shared" si="4"/>
        <v>24.967182987660802</v>
      </c>
    </row>
    <row r="113" spans="1:7" s="22" customFormat="1" ht="19.5" customHeight="1">
      <c r="A113" s="23" t="s">
        <v>101</v>
      </c>
      <c r="B113" s="24" t="s">
        <v>102</v>
      </c>
      <c r="C113" s="25">
        <v>7804800</v>
      </c>
      <c r="D113" s="25">
        <v>7900</v>
      </c>
      <c r="E113" s="25">
        <f>SUM(C113:D113)</f>
        <v>7812700</v>
      </c>
      <c r="F113" s="26">
        <v>1951200</v>
      </c>
      <c r="G113" s="25">
        <f t="shared" si="4"/>
        <v>24.974720647151432</v>
      </c>
    </row>
    <row r="114" spans="1:7" s="7" customFormat="1" ht="19.5" customHeight="1">
      <c r="A114" s="10" t="s">
        <v>9</v>
      </c>
      <c r="B114" s="5" t="s">
        <v>103</v>
      </c>
      <c r="C114" s="12">
        <f>SUM(C115:C117)</f>
        <v>1238500</v>
      </c>
      <c r="D114" s="12">
        <f>SUM(D115:D117)</f>
        <v>-6200</v>
      </c>
      <c r="E114" s="12">
        <f>SUM(E115:E117)</f>
        <v>1232300</v>
      </c>
      <c r="F114" s="12">
        <f>SUM(F115:F117)</f>
        <v>491529</v>
      </c>
      <c r="G114" s="12">
        <f t="shared" si="4"/>
        <v>39.887121642457195</v>
      </c>
    </row>
    <row r="115" spans="1:7" s="22" customFormat="1" ht="19.5" customHeight="1">
      <c r="A115" s="23" t="s">
        <v>5</v>
      </c>
      <c r="B115" s="24" t="s">
        <v>104</v>
      </c>
      <c r="C115" s="25">
        <v>338400</v>
      </c>
      <c r="D115" s="25"/>
      <c r="E115" s="25">
        <f>SUM(C115:D115)</f>
        <v>338400</v>
      </c>
      <c r="F115" s="26">
        <v>102921</v>
      </c>
      <c r="G115" s="25">
        <f t="shared" si="4"/>
        <v>30.41400709219858</v>
      </c>
    </row>
    <row r="116" spans="1:7" s="22" customFormat="1" ht="19.5" customHeight="1">
      <c r="A116" s="23" t="s">
        <v>7</v>
      </c>
      <c r="B116" s="24" t="s">
        <v>97</v>
      </c>
      <c r="C116" s="25">
        <v>571900</v>
      </c>
      <c r="D116" s="25">
        <v>-6200</v>
      </c>
      <c r="E116" s="25">
        <f>SUM(C116:D116)</f>
        <v>565700</v>
      </c>
      <c r="F116" s="26">
        <v>142458</v>
      </c>
      <c r="G116" s="25">
        <f t="shared" si="4"/>
        <v>25.182605621354075</v>
      </c>
    </row>
    <row r="117" spans="1:7" s="22" customFormat="1" ht="19.5" customHeight="1">
      <c r="A117" s="23" t="s">
        <v>69</v>
      </c>
      <c r="B117" s="24" t="s">
        <v>105</v>
      </c>
      <c r="C117" s="25">
        <v>328200</v>
      </c>
      <c r="D117" s="25"/>
      <c r="E117" s="25">
        <f>SUM(C117:D117)</f>
        <v>328200</v>
      </c>
      <c r="F117" s="26">
        <v>246150</v>
      </c>
      <c r="G117" s="25">
        <f t="shared" si="4"/>
        <v>75</v>
      </c>
    </row>
    <row r="118" spans="1:7" s="7" customFormat="1" ht="29.25" customHeight="1">
      <c r="A118" s="4" t="s">
        <v>11</v>
      </c>
      <c r="B118" s="9" t="s">
        <v>116</v>
      </c>
      <c r="C118" s="6">
        <f>SUM(C119:C136)</f>
        <v>48840</v>
      </c>
      <c r="D118" s="6">
        <f>SUM(D119:D136)</f>
        <v>13700</v>
      </c>
      <c r="E118" s="6">
        <f>SUM(E119:E136)</f>
        <v>62540</v>
      </c>
      <c r="F118" s="6">
        <f>SUM(F119:F136)</f>
        <v>25550</v>
      </c>
      <c r="G118" s="12">
        <f t="shared" si="4"/>
        <v>40.85385353373841</v>
      </c>
    </row>
    <row r="119" spans="1:7" s="22" customFormat="1" ht="20.25" customHeight="1">
      <c r="A119" s="29"/>
      <c r="B119" s="24" t="s">
        <v>122</v>
      </c>
      <c r="C119" s="25">
        <v>45900</v>
      </c>
      <c r="D119" s="25"/>
      <c r="E119" s="25">
        <f>SUM(C119:D119)</f>
        <v>45900</v>
      </c>
      <c r="F119" s="26">
        <v>22950</v>
      </c>
      <c r="G119" s="25">
        <f t="shared" si="4"/>
        <v>50</v>
      </c>
    </row>
    <row r="120" spans="1:7" s="22" customFormat="1" ht="33.75">
      <c r="A120" s="29"/>
      <c r="B120" s="39" t="s">
        <v>123</v>
      </c>
      <c r="C120" s="25">
        <v>0</v>
      </c>
      <c r="D120" s="25">
        <v>300</v>
      </c>
      <c r="E120" s="25">
        <f aca="true" t="shared" si="6" ref="E120:E130">SUM(C120:D120)</f>
        <v>300</v>
      </c>
      <c r="F120" s="26">
        <v>300</v>
      </c>
      <c r="G120" s="25">
        <f t="shared" si="4"/>
        <v>100</v>
      </c>
    </row>
    <row r="121" spans="1:7" s="22" customFormat="1" ht="33.75">
      <c r="A121" s="29"/>
      <c r="B121" s="39" t="s">
        <v>124</v>
      </c>
      <c r="C121" s="25">
        <v>0</v>
      </c>
      <c r="D121" s="25">
        <v>300</v>
      </c>
      <c r="E121" s="25">
        <f t="shared" si="6"/>
        <v>300</v>
      </c>
      <c r="F121" s="26">
        <v>300</v>
      </c>
      <c r="G121" s="25">
        <f t="shared" si="4"/>
        <v>100</v>
      </c>
    </row>
    <row r="122" spans="1:7" s="22" customFormat="1" ht="33.75">
      <c r="A122" s="29"/>
      <c r="B122" s="31" t="s">
        <v>125</v>
      </c>
      <c r="C122" s="25">
        <v>0</v>
      </c>
      <c r="D122" s="25">
        <v>200</v>
      </c>
      <c r="E122" s="25">
        <f t="shared" si="6"/>
        <v>200</v>
      </c>
      <c r="F122" s="26">
        <v>200</v>
      </c>
      <c r="G122" s="25">
        <f t="shared" si="4"/>
        <v>100</v>
      </c>
    </row>
    <row r="123" spans="1:7" s="22" customFormat="1" ht="22.5">
      <c r="A123" s="29"/>
      <c r="B123" s="31" t="s">
        <v>126</v>
      </c>
      <c r="C123" s="25">
        <v>0</v>
      </c>
      <c r="D123" s="25">
        <v>200</v>
      </c>
      <c r="E123" s="25">
        <f t="shared" si="6"/>
        <v>200</v>
      </c>
      <c r="F123" s="26">
        <v>0</v>
      </c>
      <c r="G123" s="25">
        <f t="shared" si="4"/>
        <v>0</v>
      </c>
    </row>
    <row r="124" spans="1:7" s="22" customFormat="1" ht="22.5">
      <c r="A124" s="29"/>
      <c r="B124" s="39" t="s">
        <v>127</v>
      </c>
      <c r="C124" s="25">
        <v>0</v>
      </c>
      <c r="D124" s="25">
        <v>300</v>
      </c>
      <c r="E124" s="25">
        <f t="shared" si="6"/>
        <v>300</v>
      </c>
      <c r="F124" s="26">
        <v>300</v>
      </c>
      <c r="G124" s="25">
        <f t="shared" si="4"/>
        <v>100</v>
      </c>
    </row>
    <row r="125" spans="1:7" s="22" customFormat="1" ht="33.75">
      <c r="A125" s="29"/>
      <c r="B125" s="39" t="s">
        <v>128</v>
      </c>
      <c r="C125" s="25">
        <v>0</v>
      </c>
      <c r="D125" s="25">
        <v>300</v>
      </c>
      <c r="E125" s="25">
        <f t="shared" si="6"/>
        <v>300</v>
      </c>
      <c r="F125" s="26">
        <v>0</v>
      </c>
      <c r="G125" s="25">
        <f t="shared" si="4"/>
        <v>0</v>
      </c>
    </row>
    <row r="126" spans="1:7" s="22" customFormat="1" ht="22.5">
      <c r="A126" s="29"/>
      <c r="B126" s="39" t="s">
        <v>129</v>
      </c>
      <c r="C126" s="25">
        <v>0</v>
      </c>
      <c r="D126" s="25">
        <v>1500</v>
      </c>
      <c r="E126" s="25">
        <f t="shared" si="6"/>
        <v>1500</v>
      </c>
      <c r="F126" s="26">
        <v>0</v>
      </c>
      <c r="G126" s="25">
        <f t="shared" si="4"/>
        <v>0</v>
      </c>
    </row>
    <row r="127" spans="1:7" s="22" customFormat="1" ht="22.5">
      <c r="A127" s="29"/>
      <c r="B127" s="39" t="s">
        <v>130</v>
      </c>
      <c r="C127" s="25">
        <v>0</v>
      </c>
      <c r="D127" s="25">
        <v>500</v>
      </c>
      <c r="E127" s="25">
        <f t="shared" si="6"/>
        <v>500</v>
      </c>
      <c r="F127" s="26">
        <v>0</v>
      </c>
      <c r="G127" s="25">
        <f t="shared" si="4"/>
        <v>0</v>
      </c>
    </row>
    <row r="128" spans="1:7" s="22" customFormat="1" ht="22.5">
      <c r="A128" s="29"/>
      <c r="B128" s="39" t="s">
        <v>131</v>
      </c>
      <c r="C128" s="25">
        <v>0</v>
      </c>
      <c r="D128" s="25">
        <v>3500</v>
      </c>
      <c r="E128" s="25">
        <f t="shared" si="6"/>
        <v>3500</v>
      </c>
      <c r="F128" s="26">
        <v>0</v>
      </c>
      <c r="G128" s="25">
        <f t="shared" si="4"/>
        <v>0</v>
      </c>
    </row>
    <row r="129" spans="1:7" s="22" customFormat="1" ht="22.5">
      <c r="A129" s="29"/>
      <c r="B129" s="39" t="s">
        <v>132</v>
      </c>
      <c r="C129" s="25">
        <v>0</v>
      </c>
      <c r="D129" s="25">
        <v>1500</v>
      </c>
      <c r="E129" s="25">
        <f t="shared" si="6"/>
        <v>1500</v>
      </c>
      <c r="F129" s="26">
        <v>1500</v>
      </c>
      <c r="G129" s="25">
        <f t="shared" si="4"/>
        <v>100</v>
      </c>
    </row>
    <row r="130" spans="1:7" s="22" customFormat="1" ht="22.5">
      <c r="A130" s="29"/>
      <c r="B130" s="39" t="s">
        <v>133</v>
      </c>
      <c r="C130" s="25">
        <v>0</v>
      </c>
      <c r="D130" s="25">
        <v>1000</v>
      </c>
      <c r="E130" s="25">
        <f t="shared" si="6"/>
        <v>1000</v>
      </c>
      <c r="F130" s="26">
        <v>0</v>
      </c>
      <c r="G130" s="25">
        <f t="shared" si="4"/>
        <v>0</v>
      </c>
    </row>
    <row r="131" spans="1:7" s="22" customFormat="1" ht="22.5">
      <c r="A131" s="29"/>
      <c r="B131" s="39" t="s">
        <v>134</v>
      </c>
      <c r="C131" s="25">
        <v>0</v>
      </c>
      <c r="D131" s="25">
        <v>1500</v>
      </c>
      <c r="E131" s="25">
        <f aca="true" t="shared" si="7" ref="E131:E136">SUM(C131:D131)</f>
        <v>1500</v>
      </c>
      <c r="F131" s="26">
        <v>0</v>
      </c>
      <c r="G131" s="25">
        <f t="shared" si="4"/>
        <v>0</v>
      </c>
    </row>
    <row r="132" spans="1:7" s="22" customFormat="1" ht="22.5">
      <c r="A132" s="29"/>
      <c r="B132" s="39" t="s">
        <v>135</v>
      </c>
      <c r="C132" s="25">
        <v>0</v>
      </c>
      <c r="D132" s="25">
        <v>1000</v>
      </c>
      <c r="E132" s="25">
        <f t="shared" si="7"/>
        <v>1000</v>
      </c>
      <c r="F132" s="26">
        <v>0</v>
      </c>
      <c r="G132" s="25">
        <f t="shared" si="4"/>
        <v>0</v>
      </c>
    </row>
    <row r="133" spans="1:7" s="22" customFormat="1" ht="22.5">
      <c r="A133" s="29"/>
      <c r="B133" s="39" t="s">
        <v>136</v>
      </c>
      <c r="C133" s="25">
        <v>0</v>
      </c>
      <c r="D133" s="25">
        <v>500</v>
      </c>
      <c r="E133" s="25">
        <f t="shared" si="7"/>
        <v>500</v>
      </c>
      <c r="F133" s="26">
        <v>0</v>
      </c>
      <c r="G133" s="25">
        <f t="shared" si="4"/>
        <v>0</v>
      </c>
    </row>
    <row r="134" spans="1:7" s="22" customFormat="1" ht="33.75">
      <c r="A134" s="29"/>
      <c r="B134" s="39" t="s">
        <v>137</v>
      </c>
      <c r="C134" s="25">
        <v>0</v>
      </c>
      <c r="D134" s="25">
        <v>500</v>
      </c>
      <c r="E134" s="25">
        <f t="shared" si="7"/>
        <v>500</v>
      </c>
      <c r="F134" s="26">
        <v>0</v>
      </c>
      <c r="G134" s="25">
        <f t="shared" si="4"/>
        <v>0</v>
      </c>
    </row>
    <row r="135" spans="1:7" s="22" customFormat="1" ht="22.5">
      <c r="A135" s="29"/>
      <c r="B135" s="39" t="s">
        <v>138</v>
      </c>
      <c r="C135" s="25">
        <v>0</v>
      </c>
      <c r="D135" s="25">
        <v>600</v>
      </c>
      <c r="E135" s="25">
        <f t="shared" si="7"/>
        <v>600</v>
      </c>
      <c r="F135" s="26">
        <v>0</v>
      </c>
      <c r="G135" s="25">
        <f t="shared" si="4"/>
        <v>0</v>
      </c>
    </row>
    <row r="136" spans="1:7" s="22" customFormat="1" ht="33.75">
      <c r="A136" s="29"/>
      <c r="B136" s="39" t="s">
        <v>139</v>
      </c>
      <c r="C136" s="25">
        <v>2940</v>
      </c>
      <c r="D136" s="25">
        <v>0</v>
      </c>
      <c r="E136" s="25">
        <f t="shared" si="7"/>
        <v>2940</v>
      </c>
      <c r="F136" s="26">
        <v>0</v>
      </c>
      <c r="G136" s="25">
        <f t="shared" si="4"/>
        <v>0</v>
      </c>
    </row>
    <row r="137" spans="1:7" s="7" customFormat="1" ht="19.5" customHeight="1">
      <c r="A137" s="44" t="s">
        <v>106</v>
      </c>
      <c r="B137" s="48" t="s">
        <v>107</v>
      </c>
      <c r="C137" s="46">
        <f>SUM(C138:C138)</f>
        <v>228717</v>
      </c>
      <c r="D137" s="46">
        <f>SUM(D138:D138)</f>
        <v>0</v>
      </c>
      <c r="E137" s="46">
        <f>SUM(E138:E138)</f>
        <v>228717</v>
      </c>
      <c r="F137" s="46">
        <f>SUM(F138:F138)</f>
        <v>0</v>
      </c>
      <c r="G137" s="46">
        <f>SUM(F137/E137*100)</f>
        <v>0</v>
      </c>
    </row>
    <row r="138" spans="1:7" s="7" customFormat="1" ht="19.5" customHeight="1">
      <c r="A138" s="29"/>
      <c r="B138" s="31" t="s">
        <v>140</v>
      </c>
      <c r="C138" s="27">
        <v>228717</v>
      </c>
      <c r="D138" s="27"/>
      <c r="E138" s="27">
        <f>SUM(C138:D138)</f>
        <v>228717</v>
      </c>
      <c r="F138" s="26">
        <v>0</v>
      </c>
      <c r="G138" s="25">
        <f>SUM(F138/E138*100)</f>
        <v>0</v>
      </c>
    </row>
    <row r="139" spans="1:7" s="7" customFormat="1" ht="19.5" customHeight="1">
      <c r="A139" s="59" t="s">
        <v>108</v>
      </c>
      <c r="B139" s="59"/>
      <c r="C139" s="6">
        <f>SUM(C137,C106,C100,C44,C33,C30,C6,C73)</f>
        <v>46369156</v>
      </c>
      <c r="D139" s="6">
        <f>SUM(D137,D106,D100,D44,D33,D30,D6,D73)</f>
        <v>-448169</v>
      </c>
      <c r="E139" s="6">
        <f>SUM(E137,E106,E100,E44,E33,E30,E6,E73)</f>
        <v>45920987</v>
      </c>
      <c r="F139" s="6">
        <f>SUM(F137,F106,F100,F44,F33,F30,F6,F73)</f>
        <v>13243809.209999999</v>
      </c>
      <c r="G139" s="12">
        <f>SUM(F139/E139*100)</f>
        <v>28.840428037838123</v>
      </c>
    </row>
    <row r="140" spans="1:7" s="7" customFormat="1" ht="19.5" customHeight="1">
      <c r="A140" s="49"/>
      <c r="B140" s="49"/>
      <c r="C140" s="50"/>
      <c r="D140" s="50"/>
      <c r="E140" s="50"/>
      <c r="F140" s="50"/>
      <c r="G140" s="51"/>
    </row>
    <row r="141" spans="1:7" s="14" customFormat="1" ht="15">
      <c r="A141" s="52" t="s">
        <v>146</v>
      </c>
      <c r="F141" s="17"/>
      <c r="G141" s="43"/>
    </row>
    <row r="142" spans="6:7" s="14" customFormat="1" ht="12">
      <c r="F142" s="17"/>
      <c r="G142" s="43"/>
    </row>
    <row r="143" spans="6:7" s="14" customFormat="1" ht="12">
      <c r="F143" s="17"/>
      <c r="G143" s="43"/>
    </row>
    <row r="144" spans="5:6" ht="12.75">
      <c r="E144" s="58" t="s">
        <v>148</v>
      </c>
      <c r="F144" s="58"/>
    </row>
    <row r="146" spans="5:6" ht="12.75">
      <c r="E146" s="58" t="s">
        <v>147</v>
      </c>
      <c r="F146" s="58"/>
    </row>
    <row r="162" ht="12.75">
      <c r="C162" s="20"/>
    </row>
    <row r="163" ht="12.75">
      <c r="C163" s="15"/>
    </row>
    <row r="164" ht="12.75">
      <c r="C164" s="15"/>
    </row>
  </sheetData>
  <mergeCells count="11">
    <mergeCell ref="E144:F144"/>
    <mergeCell ref="E146:F146"/>
    <mergeCell ref="A139:B139"/>
    <mergeCell ref="A1:F1"/>
    <mergeCell ref="A3:A4"/>
    <mergeCell ref="B3:B4"/>
    <mergeCell ref="C3:C4"/>
    <mergeCell ref="G3:G4"/>
    <mergeCell ref="D3:D4"/>
    <mergeCell ref="E3:E4"/>
    <mergeCell ref="F3:F4"/>
  </mergeCells>
  <printOptions/>
  <pageMargins left="0.51" right="0.42" top="1" bottom="1" header="0.5" footer="0.5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Zawalniak</dc:creator>
  <cp:keywords/>
  <dc:description/>
  <cp:lastModifiedBy>Zawalniak</cp:lastModifiedBy>
  <cp:lastPrinted>2007-05-02T08:53:20Z</cp:lastPrinted>
  <dcterms:created xsi:type="dcterms:W3CDTF">2007-04-20T07:37:36Z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