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5" firstSheet="8" activeTab="11"/>
  </bookViews>
  <sheets>
    <sheet name="załącznik nr 1" sheetId="1" r:id="rId1"/>
    <sheet name="załącznik nr 2" sheetId="2" r:id="rId2"/>
    <sheet name="załącznik nr 3 str. 1-3" sheetId="3" r:id="rId3"/>
    <sheet name="załącznik nr 3 str. 4-6" sheetId="4" r:id="rId4"/>
    <sheet name="załącznik nr 4" sheetId="5" r:id="rId5"/>
    <sheet name=" załącznik nr 5" sheetId="6" r:id="rId6"/>
    <sheet name="załącznik nr 6" sheetId="7" r:id="rId7"/>
    <sheet name="załącznik nr 9" sheetId="8" r:id="rId8"/>
    <sheet name="załącznik nr 10" sheetId="9" r:id="rId9"/>
    <sheet name="załącznik nr 11" sheetId="10" r:id="rId10"/>
    <sheet name="załącznik nr 12" sheetId="11" r:id="rId11"/>
    <sheet name="załącznik nr 14" sheetId="12" r:id="rId12"/>
  </sheets>
  <definedNames>
    <definedName name="_xlnm.Print_Titles" localSheetId="5">' załącznik nr 5'!$7:$8</definedName>
    <definedName name="_xlnm.Print_Titles" localSheetId="0">'załącznik nr 1'!$7:$8</definedName>
    <definedName name="_xlnm.Print_Titles" localSheetId="11">'załącznik nr 14'!$9:$10</definedName>
    <definedName name="_xlnm.Print_Titles" localSheetId="1">'załącznik nr 2'!$6:$7</definedName>
    <definedName name="_xlnm.Print_Titles" localSheetId="2">'załącznik nr 3 str. 1-3'!$7:$8</definedName>
    <definedName name="_xlnm.Print_Titles" localSheetId="3">'załącznik nr 3 str. 4-6'!$6:$7</definedName>
    <definedName name="_xlnm.Print_Titles" localSheetId="4">'załącznik nr 4'!$6:$7</definedName>
    <definedName name="_xlnm.Print_Titles" localSheetId="6">'załącznik nr 6'!$6:$7</definedName>
    <definedName name="_xlnm.Print_Titles" localSheetId="7">'załącznik nr 9'!$7:$8</definedName>
  </definedNames>
  <calcPr fullCalcOnLoad="1"/>
</workbook>
</file>

<file path=xl/comments7.xml><?xml version="1.0" encoding="utf-8"?>
<comments xmlns="http://schemas.openxmlformats.org/spreadsheetml/2006/main">
  <authors>
    <author>Zawalniak</author>
  </authors>
  <commentList>
    <comment ref="G29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100.000 NIEWYGASAJĄCE
</t>
        </r>
      </text>
    </comment>
  </commentList>
</comments>
</file>

<file path=xl/sharedStrings.xml><?xml version="1.0" encoding="utf-8"?>
<sst xmlns="http://schemas.openxmlformats.org/spreadsheetml/2006/main" count="1300" uniqueCount="471">
  <si>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</si>
  <si>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</si>
  <si>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</si>
  <si>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</si>
  <si>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</si>
  <si>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</si>
  <si>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</si>
  <si>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</si>
  <si>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020</t>
  </si>
  <si>
    <t>Leśnictwo</t>
  </si>
  <si>
    <t>02095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</si>
  <si>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</si>
  <si>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</si>
  <si>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</si>
  <si>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</si>
  <si>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</si>
  <si>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</si>
  <si>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</si>
  <si>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</si>
  <si>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</si>
  <si>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</si>
  <si>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</si>
  <si>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</si>
  <si>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</si>
  <si>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</si>
  <si>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</si>
  <si>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</si>
  <si>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</si>
  <si>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</si>
  <si>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75416</t>
  </si>
  <si>
    <t>straż miejska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</si>
  <si>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</si>
  <si>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</si>
  <si>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</si>
  <si>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</si>
  <si>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</si>
  <si>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</si>
  <si>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</si>
  <si>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</si>
  <si>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</si>
  <si>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</si>
  <si>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</si>
  <si>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podatek od spadków i darowizn</t>
  </si>
  <si>
    <t>podatek od posiadania psów</t>
  </si>
  <si>
    <t>wpływy z opłaty targowej</t>
  </si>
  <si>
    <t>wpływy z opłaty miejscowej</t>
  </si>
  <si>
    <t>wpływy z opłaty administracyjnej za czynności urzędowe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</si>
  <si>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</si>
  <si>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</si>
  <si>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</si>
  <si>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</si>
  <si>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</si>
  <si>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</si>
  <si>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</si>
  <si>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</si>
  <si>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</si>
  <si>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</si>
  <si>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</si>
  <si>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</si>
  <si>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</si>
  <si>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</si>
  <si>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</si>
  <si>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</si>
  <si>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</si>
  <si>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</si>
  <si>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</si>
  <si>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</si>
  <si>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</si>
  <si>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</si>
  <si>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</si>
  <si>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</si>
  <si>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</si>
  <si>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</si>
  <si>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dywidendy i kwoty ze zbycia praw majątkowych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</si>
  <si>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</si>
  <si>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</si>
  <si>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</si>
  <si>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</si>
  <si>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</si>
  <si>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</si>
  <si>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</si>
  <si>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</si>
  <si>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</si>
  <si>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</si>
  <si>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</si>
  <si>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</si>
  <si>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</si>
  <si>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</si>
  <si>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</si>
  <si>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</si>
  <si>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</si>
  <si>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</si>
  <si>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</si>
  <si>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</si>
  <si>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</si>
  <si>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</si>
  <si>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</si>
  <si>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</si>
  <si>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</si>
  <si>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</si>
  <si>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</si>
  <si>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</si>
  <si>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</si>
  <si>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</si>
  <si>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</si>
  <si>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</si>
  <si>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</si>
  <si>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</si>
  <si>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</si>
  <si>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Bezpieczeństwo publiczne                                                                       i ochrona przeciwpożarowa</t>
  </si>
  <si>
    <t>75412</t>
  </si>
  <si>
    <t>ochotnicze straże pożarne</t>
  </si>
  <si>
    <t xml:space="preserve">obrona cywilna 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</si>
  <si>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</si>
  <si>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</si>
  <si>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</si>
  <si>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</si>
  <si>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</si>
  <si>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</si>
  <si>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</si>
  <si>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</si>
  <si>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</si>
  <si>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</si>
  <si>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</si>
  <si>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</si>
  <si>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zakup leków i materiałów medycznych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</si>
  <si>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</si>
  <si>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</si>
  <si>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</si>
  <si>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</si>
  <si>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</si>
  <si>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</si>
  <si>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</si>
  <si>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</si>
  <si>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</si>
  <si>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</si>
  <si>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</si>
  <si>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</si>
  <si>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</si>
  <si>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</si>
  <si>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kolonie i obozy  oraz inne formy wypoczynku dzieci i młodzieży szkolnej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</si>
  <si>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</si>
  <si>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</si>
  <si>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</si>
  <si>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</si>
  <si>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</si>
  <si>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</si>
  <si>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</si>
  <si>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</si>
  <si>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</si>
  <si>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</si>
  <si>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</si>
  <si>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</si>
  <si>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</si>
  <si>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</si>
  <si>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</si>
  <si>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dotacja podmiotowa z budżetu dla instytucji kultury</t>
  </si>
  <si>
    <t>92118</t>
  </si>
  <si>
    <t>muzea</t>
  </si>
  <si>
    <t>926</t>
  </si>
  <si>
    <t>plan</t>
  </si>
  <si>
    <t xml:space="preserve">Bezpieczeństwo publiczne i ochrona przeciwpożarowa </t>
  </si>
  <si>
    <t>Kultura i ochrona dziedzictwa narodowego - porozumienie</t>
  </si>
  <si>
    <t xml:space="preserve">plan </t>
  </si>
  <si>
    <t>przychody</t>
  </si>
  <si>
    <t>rozchody</t>
  </si>
  <si>
    <t>saldo</t>
  </si>
  <si>
    <t>spłaty otrzymanych krajowych pożyczek i kredytów</t>
  </si>
  <si>
    <t>Gminne Przedszkola Publiczne</t>
  </si>
  <si>
    <t>Starostwo Powiatowe - utrzymanie hali sportowo-widowiskowej przy L.O. w Trzciance</t>
  </si>
  <si>
    <t>Trzcianecki Dom Kultury</t>
  </si>
  <si>
    <t>Biblioteka Publiczna Miasta i Gminy im. Kazimiery Iłłakowiczówny</t>
  </si>
  <si>
    <t>Muzeum Ziemi Nadnoteckiej im. Wiktora Stachowiaka</t>
  </si>
  <si>
    <t>zakup sprzętu komputerowego i oprogramowania</t>
  </si>
  <si>
    <t>wpływy z różnych opłat</t>
  </si>
  <si>
    <t>lp.</t>
  </si>
  <si>
    <t xml:space="preserve">wpływy z innych opłat stanowiacych dochody jednostek samorządu terytorialnego na podstawie ustaw </t>
  </si>
  <si>
    <t>opłaty na rzecz budżetu państwa</t>
  </si>
  <si>
    <t>przychody z zaciagniętych pożyczek i kredytów na rynku krajowym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</si>
  <si>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</si>
  <si>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</si>
  <si>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</si>
  <si>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</si>
  <si>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</si>
  <si>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</si>
  <si>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dotacje celowe przekazane dla powiatu na zadania bieżące realizowane na podstawie porozumień między jednostkami samorządu terytorialnego</t>
  </si>
  <si>
    <t>Dochody od osób prawnych, od osób fizycznych i od innych jednostek nieposiadających osobowości prawnej oraz wydatki związane z ich poborem</t>
  </si>
  <si>
    <t xml:space="preserve">wpływy z podatku rolnego, podatku leśnego, podatku od czynności cywilnoprawnych, podatku od spadków i darowizn oraz podatków i opłat lokalnych 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</si>
  <si>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</si>
  <si>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</si>
  <si>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</si>
  <si>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</si>
  <si>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</si>
  <si>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</si>
  <si>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</si>
  <si>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</si>
  <si>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</si>
  <si>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</si>
  <si>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</si>
  <si>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</si>
  <si>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</si>
  <si>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</si>
  <si>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</si>
  <si>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</si>
  <si>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</si>
  <si>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</si>
  <si>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</si>
  <si>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</si>
  <si>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0440</t>
  </si>
  <si>
    <t>0450</t>
  </si>
  <si>
    <t>0460</t>
  </si>
  <si>
    <t>0500</t>
  </si>
  <si>
    <t>0410</t>
  </si>
  <si>
    <t>0010</t>
  </si>
  <si>
    <t>0020</t>
  </si>
  <si>
    <t>0740</t>
  </si>
  <si>
    <t>0480</t>
  </si>
  <si>
    <t>2010</t>
  </si>
  <si>
    <t>budowa chodnika w Białej</t>
  </si>
  <si>
    <t>zakup środków żywności</t>
  </si>
  <si>
    <t>pobór podatków, opłat i niepodatkowych należności budżetowych</t>
  </si>
  <si>
    <t>Towarzystwa budownictwa społecznego</t>
  </si>
  <si>
    <t>budowa dróg na os. Fałata</t>
  </si>
  <si>
    <t>0690</t>
  </si>
  <si>
    <t xml:space="preserve">dotacja podmiotowa z budżetu dla niepublicznej jednostki systemu oświaty </t>
  </si>
  <si>
    <t>dotacja podmiotowa dla niepublicznej jednostki systemu oświaty</t>
  </si>
  <si>
    <t>dotacje otrzymane z funduszy celowych na realizację zadań bieżących jednostek sektora finansów publicznych</t>
  </si>
  <si>
    <t>część wyrównawcza subwencji ogólnej dla gmin</t>
  </si>
  <si>
    <t>75807</t>
  </si>
  <si>
    <t>składki na ubezpieczenie zdrowotne opłacane za osoby pobierające niektóre świadczenia z pomocy społecznej oraz niektóre świadczenia rodzinne</t>
  </si>
  <si>
    <t xml:space="preserve">Pomoc społeczna </t>
  </si>
  <si>
    <t>Pomoc społeczna</t>
  </si>
  <si>
    <t>wpływy ze sprzedaży składników majątkowych</t>
  </si>
  <si>
    <t>dotacja podmiotowa z budżetu dla samorządowej instytucji kultury</t>
  </si>
  <si>
    <t>biblioteki - porozumienia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</si>
  <si>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</si>
  <si>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</si>
  <si>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</si>
  <si>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 xml:space="preserve">wpływy z podatku rolnego, podatku leśnego,podatku od spadków i darowizn, podatku od czynności cywilnoprawnych oraz podatków i opłat lokalnych od osób fizycznych </t>
  </si>
  <si>
    <t xml:space="preserve">Oświetlenie w Niekursku </t>
  </si>
  <si>
    <t xml:space="preserve">Oświetlenie w Nowej Wsi </t>
  </si>
  <si>
    <t>wynagrodzenia bezosobowe</t>
  </si>
  <si>
    <t>zakup elementów do monitorowania miasta</t>
  </si>
  <si>
    <t>Przedszkole przy Prywatnej Katolickiej Szkole Podstawowej 
im. Św. Siostry Faustyny</t>
  </si>
  <si>
    <t>0830</t>
  </si>
  <si>
    <t>wpływy z usług</t>
  </si>
  <si>
    <t>wynagrodzenie bezosobowe</t>
  </si>
  <si>
    <t>budowa kanalizacji sanitarnej i deszczowej oraz rozbudowa oczyszczalni ścieków w Gminie Trzcianka</t>
  </si>
  <si>
    <t>0870</t>
  </si>
  <si>
    <t>instytucje kultury fizycznej</t>
  </si>
  <si>
    <t>wynagordzenia bezosobowe</t>
  </si>
  <si>
    <t>wykup innych papierów wartościowych</t>
  </si>
  <si>
    <t>zakup usług zdrowotnych</t>
  </si>
  <si>
    <t>budowa budynku mieszkalnego przy 
ul. Chopina w Trzciance</t>
  </si>
  <si>
    <t>budowa chodnika w Siedlisku</t>
  </si>
  <si>
    <t xml:space="preserve"> Katolicka Szkoła Podstawowa im. Św. Siosty Faustyny</t>
  </si>
  <si>
    <t>kary i odszkodowania wypłacane na rzecz osób fizycznych</t>
  </si>
  <si>
    <t>różne jednostki obsługi gospodarki mieszkaniowej</t>
  </si>
  <si>
    <t>świadczenia rodzinne oraz składki na ubezpieczenia emerytalne i rentowe z ubezpieczenia społecznego</t>
  </si>
  <si>
    <t>plan po zmianach</t>
  </si>
  <si>
    <t>odsetki od nieterminowych wpłat 
z tytułu podatków i opłat</t>
  </si>
  <si>
    <t>składki na ubezpieczenie zdrowotne opłacane za osoby pobierające niektóre świadczenia 
z pomocy społecznej oraz niektóre świadczenia rodzinne</t>
  </si>
  <si>
    <t>dotacje celowe otrzymane 
z budżetu państwa na realizację własnych zadań bieżących gmin (związków gmin)</t>
  </si>
  <si>
    <t>muzea - porozumienia</t>
  </si>
  <si>
    <t>domy i ośrodki kultury, świetlice i kluby - porozumienia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</si>
  <si>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</si>
  <si>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</si>
  <si>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</si>
  <si>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</si>
  <si>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</si>
  <si>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 xml:space="preserve">zasiłki i pomoc w naturze oraz składki na ubezpieczenia emerytalne i rentowe  </t>
  </si>
  <si>
    <t>przychody z zaciągniętych pożyczek na finansowanie zadań realizowanych z udziałem środków pochodzących z budżetu Unii Eropejskiej</t>
  </si>
  <si>
    <t>budowa remizy w Niekursku</t>
  </si>
  <si>
    <t>zakup usług dostepu do sieci Internet</t>
  </si>
  <si>
    <t xml:space="preserve"> </t>
  </si>
  <si>
    <t xml:space="preserve">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</si>
  <si>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</si>
  <si>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</si>
  <si>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</si>
  <si>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</si>
  <si>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</si>
  <si>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</si>
  <si>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</si>
  <si>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zakup usług medycznych</t>
  </si>
  <si>
    <t>składki na fundusz pracy</t>
  </si>
  <si>
    <t>zakup usług dostepu do sieci interet</t>
  </si>
  <si>
    <t>Starostwo Powiatowe- utrzymanie pracownika ZNP</t>
  </si>
  <si>
    <t>budowa chodnika w Stobnie</t>
  </si>
  <si>
    <t>przebudowa oświetlenia w mieście</t>
  </si>
  <si>
    <t>budowa ulicy Fabrycznej</t>
  </si>
  <si>
    <t>budowa ulicy Rzemieślniczej</t>
  </si>
  <si>
    <t>budowa oświetlenia przy ulicy Wieleńskiej (uzbrojenie terenów ul.Wieleńska)</t>
  </si>
  <si>
    <t xml:space="preserve">      Ochrona zdrowia</t>
  </si>
  <si>
    <t>zasiłki i pomoc w naturze oraz składki na ubezpieczenia emerytalne i rentowe</t>
  </si>
  <si>
    <t xml:space="preserve">                </t>
  </si>
  <si>
    <t>środki obrotowe</t>
  </si>
  <si>
    <t>w tym:</t>
  </si>
  <si>
    <t xml:space="preserve">w tym: </t>
  </si>
  <si>
    <t>na początek roku</t>
  </si>
  <si>
    <t>dotacje</t>
  </si>
  <si>
    <t xml:space="preserve"> płace
 i pochodne</t>
  </si>
  <si>
    <t>wydatki
inwestycyjne</t>
  </si>
  <si>
    <t>pozostałe wydatki</t>
  </si>
  <si>
    <t>na koniec roku</t>
  </si>
  <si>
    <t>przedszkola</t>
  </si>
  <si>
    <t>zmiana</t>
  </si>
  <si>
    <t>dokształcanie i doskanalenie nauczycieli</t>
  </si>
  <si>
    <t>środki pieniężne</t>
  </si>
  <si>
    <t>dochody</t>
  </si>
  <si>
    <t>wydatki</t>
  </si>
  <si>
    <t>plan po zm.</t>
  </si>
  <si>
    <t>budowa wodociągu w Osińcu</t>
  </si>
  <si>
    <t>rezerwy na inwestycje i zakupy inwestycyjne</t>
  </si>
  <si>
    <t>świadczenia rodzinne, zaliczka alimentacyjna oraz składki na ubezpieczenia emerytalne i rentowe z ubezpieczenia społecznego</t>
  </si>
  <si>
    <t>rezerwa na inwestycje i zakupy inwestycyjne</t>
  </si>
  <si>
    <t>dotacja przedmiotowa z budżetu dla jednostek nie zaliczanych do sektora finansów publicznych</t>
  </si>
  <si>
    <t>Caritas Parafii p.w. Św. Jana Chrzciciela</t>
  </si>
  <si>
    <t>Stowarzyszenie "Pomagajmy Dzieciom"</t>
  </si>
  <si>
    <t>Towarzystwo Przyjaciół Dzieci Koło Przyjaciół Dzieci Niepełnosprawnych w Trzciance</t>
  </si>
  <si>
    <t>przeciwdziałanie narkomanii</t>
  </si>
  <si>
    <t>MKS "Lubuszanin"</t>
  </si>
  <si>
    <t>MKS MDK</t>
  </si>
  <si>
    <t>UKS "Dysk" przy SP nr 3</t>
  </si>
  <si>
    <t>UKS " Kajak"przy Gimnazjum nr 1</t>
  </si>
  <si>
    <t>Sekcja Olimpiad Specjalnych "Olimpijczyk"</t>
  </si>
  <si>
    <t>UKS "Fortuna" Biała</t>
  </si>
  <si>
    <t>LKS "Zuch" Rychlik</t>
  </si>
  <si>
    <t>Trzcianeckie Stowarzyszenie LZS</t>
  </si>
  <si>
    <t>ZHP</t>
  </si>
  <si>
    <t>Oddział Olimpiad Specjalnych "Olimpijczyk"</t>
  </si>
  <si>
    <t>PTSS "Sprawni Razem"</t>
  </si>
  <si>
    <t>budowa oświetlenia na ulicach: Ogrodowa, Łąkowa, Łomnicka</t>
  </si>
  <si>
    <t>współpraca z WZDW - budowa chodnika i ścieżki piesz- rowerowej w Siedlisku</t>
  </si>
  <si>
    <t>modernizacja ulicy Wieleńskiej oraz ulicy Dąbrowskiego i Wiosny Ludów w ramach współpracy z WZDW w zakresie planowanej przebudowy drogi 178</t>
  </si>
  <si>
    <t>Oświetlenie w Dłużewie ( środki sołectwa Łomnica 4.000 zł)</t>
  </si>
  <si>
    <t>zwalczanie narkomanii</t>
  </si>
  <si>
    <t>plan po  zmianach</t>
  </si>
  <si>
    <t>80110</t>
  </si>
  <si>
    <t>środki na dofinansowanie własnych inwestycji gmin (związków gmin) powiatów (związków powiatów), samorządów województw, pozyskane z innych źródeł</t>
  </si>
  <si>
    <t>podóże slużbowe zagraniczne</t>
  </si>
  <si>
    <t>zakup równiarki dla sołectwa Łomnica</t>
  </si>
  <si>
    <t>szkoły podstawowe - plan po zmianach</t>
  </si>
  <si>
    <t>razem - plan po zmianach</t>
  </si>
  <si>
    <t>spłaty pożyczek otrzymanych na finansowanie zadań realizowanych z udziałem środków pochodzących z budżetu Unii Europejskiej</t>
  </si>
  <si>
    <t>pomoc materialna dla uczniów</t>
  </si>
  <si>
    <t>stypendia dla uczniów</t>
  </si>
  <si>
    <t>kolonie i obozy oraz inne formy wypoczynku dzieci i młodzieży szkolnej, a także szkolenia młodzieży</t>
  </si>
  <si>
    <t>budowa placów zabaw</t>
  </si>
  <si>
    <t xml:space="preserve">                   </t>
  </si>
  <si>
    <t xml:space="preserve">Bezpieczeństwo publiczne                                                i ochrona przeciwpożarowa </t>
  </si>
  <si>
    <t>dotacje celowe otrzymane 
z budżetu państwa na realizację zadań bieżących z zakresu administracji rządowej oraz innych zadań zleconych gminie (związkom gmin) ustawami</t>
  </si>
  <si>
    <t>urzędy naczelnych organów władzy państwowej, kontroli 
i ochrony prawa</t>
  </si>
  <si>
    <t>dotacje celowe otrzymane 
z powiatu na zadania bieżące realizowane na podstawie porozumień  między jednostkami samorządu terytorialnego</t>
  </si>
  <si>
    <t>dochody jednostek samorządu terytorialnego związane 
z realizacją zadań z zakresu administracji rządowej oraz innych zadań zleconych ustawami</t>
  </si>
  <si>
    <t>dotacje celowe otrzymane
z budżetu państwa na realizację własnych zadań bieżących gmin (związków gmin)</t>
  </si>
  <si>
    <t>domy i ośrodki kultury, świetlice 
i kluby</t>
  </si>
  <si>
    <t>koszty postępowania sądowego 
i prokuratorskiego</t>
  </si>
  <si>
    <t>odsetki i dyskonto od krajowych skarbowych papierów wartościowych oraz pożyczek 
i kredytów</t>
  </si>
  <si>
    <t>odsetki i dyskonto od krajowych skarbowych papierów wartościowych oraz pożyczek
i kredytów</t>
  </si>
  <si>
    <t xml:space="preserve">przedszkola - plan </t>
  </si>
  <si>
    <t>budowa ulicy Paderewskiego - dofinansowanie</t>
  </si>
  <si>
    <t>budowa chodnika na ul. Mickiewicza</t>
  </si>
  <si>
    <t>Oświetlenie Wapniarnia III</t>
  </si>
  <si>
    <t>oddziały przedszkolne 
w szkołach podstawowych</t>
  </si>
  <si>
    <t>budowa chodnika na ul.Orzeszkowej, Konopnickiej</t>
  </si>
  <si>
    <t>Starostwo Powiatowe- organizacja Mistrzostw Polski Modeli Pływających</t>
  </si>
  <si>
    <t>domy i ośrdoki kultury, świetlice i kluby</t>
  </si>
  <si>
    <t>zakup nagrzewnicy do sali wiejskiej w Niekursku</t>
  </si>
  <si>
    <t>Starostwo Powiatowe- organizacja Spartakiady dla gimnazjalistów z okazji Dnia Dziecka</t>
  </si>
  <si>
    <t>wydatki na pomoc finansową udzielaną między jednostkami samorządu terytorialnego na dofinansowanie własnych zadań inwestycyjnych i zakupów inwestycyjnych</t>
  </si>
  <si>
    <t>drogi publiczne wojewódzkie</t>
  </si>
  <si>
    <t>współpraca z WZDW - przebudowa ciągu pieszo -rowerowego w Siedlisku</t>
  </si>
  <si>
    <t>przebudowa ulicy Witosa 
w Trzciance</t>
  </si>
  <si>
    <t>wydatki na zakup i objęcie akcji, wniesienie wkładów do spółek prawa handlowego oraz na fundusz statutowy banków państwowych i innych instytucji finansowych</t>
  </si>
  <si>
    <t>Kolonie i obozy praz inne formy wypoczynku dzieci i młodzieży szkolnej, a także szkolenia młodzieży</t>
  </si>
  <si>
    <t>Olimpiady Specjalne Polska 
Oddział Regionalny Olimpiady Specjalne
Polska Wielkopolskie
Sekcja Olimpiad Specjalnych "Olimpijczyk"</t>
  </si>
  <si>
    <t>zwiększenie udziałów w Sp. ZIK</t>
  </si>
  <si>
    <t>inne formy pomocy dla uczniów</t>
  </si>
  <si>
    <t>Przeciwdziałanie alkoholizmowi</t>
  </si>
  <si>
    <t>wpływy z róznych dochodów</t>
  </si>
  <si>
    <t>0400</t>
  </si>
  <si>
    <t>wpływy z opłaty produktowej</t>
  </si>
  <si>
    <t>gospodarka odpadami</t>
  </si>
  <si>
    <t>przebudowa ulicy Wiosny Ludów i Kopernika</t>
  </si>
  <si>
    <t>wykupy gruntów</t>
  </si>
  <si>
    <t>Urzędy naczelnych organów władzy państwowej, kontroli i ochrony prawa oraz sądownictwa</t>
  </si>
  <si>
    <t xml:space="preserve">szkoły podstawowe - plan </t>
  </si>
  <si>
    <t xml:space="preserve">gimnazja  - plan </t>
  </si>
  <si>
    <t xml:space="preserve">świetlice szkolne - plan </t>
  </si>
  <si>
    <t>wpłaty gmin na rzecz izb rolniczych w wysokości 2% uzyskanych wpływów 
z podatku rolnego</t>
  </si>
  <si>
    <t>dotacja celowa na pomoc finansową udzielaną między jednostkami samorządu terytorialnego na dofinansowanie własnych zadań inwestycyjnych i zakupów inwestycyjnych</t>
  </si>
  <si>
    <t>dotacja celowa na pomoc finansową udzielaną między jednostkami samorządu terytorialnego na dofinansowanie własnych zadań bieżących</t>
  </si>
  <si>
    <t>Olimpiady Specjalne Polska Oddział Regionalny Olimpiady Specjalne Polska Wielkopolskie</t>
  </si>
  <si>
    <t>Gmina Piła (Ośrodek Profilaktyki i Rozwiązywania Problemów Alkoholowych)</t>
  </si>
  <si>
    <t>DOTACJE NA ZADANIA INWESTYCYJNE</t>
  </si>
  <si>
    <t>DOTACJE NA ZADANIA BIEŻĄCE</t>
  </si>
  <si>
    <t>grzywny, mandaty i inne kary pieniężne od osób fizycznych</t>
  </si>
  <si>
    <t>wpływy z opłat za wydawanie zezwoleń na sprzedaż alkoholu</t>
  </si>
  <si>
    <t>Wielkopolski Zarząd Dróg Wojewódzkich</t>
  </si>
  <si>
    <t>Transport i łącznośc</t>
  </si>
  <si>
    <t>zakup nagrzewnicy do sali wiejskiej w Pokrzywnie</t>
  </si>
  <si>
    <t>budowa chodnika w Runowie</t>
  </si>
  <si>
    <t>budowa chodnika w Radolinie</t>
  </si>
  <si>
    <t>wybory do rad gmin, rad powiatów i sejmików województw, wybory wójtów, burmistrzów i prezydentów miast oraz referanda gminne, powiatowe i wojewódzkie</t>
  </si>
  <si>
    <t>wybory do rad gmin, rad powiatów i sejmików województw, wybory wójtów, burmistrzów i prezydentów miast oraz referenda gminne, powiatowe i wojewódzkie</t>
  </si>
  <si>
    <t>dotacje celowe otrzymane
z powiatu na zadania bieżące realizowane na podstawie porozumień  między jednostkami samorządu terytorialnego</t>
  </si>
  <si>
    <t>dotacje celowe otrzymane 
z budżetu państwa na realizację zadań bieżących z zakresu administracji rządowej oraz innych zadań zleconych gminie(zwiazkom gmin) ustawami</t>
  </si>
  <si>
    <t>dotacje celowe otrzymane 
z budżetu państwa na realizację zadań bieżących z zakresu administracji rządowej oraz innych zadań zleconych gminie (zwiazkom gmin) ustawami</t>
  </si>
  <si>
    <t>wybory do rad gmin, rad powiatów i sejmików województw, wybory wójtów, burmistrzów i prezydentó miast oraz referenda gminne, powiatowe i wojewódzkie</t>
  </si>
  <si>
    <t>szpitale ogólne</t>
  </si>
  <si>
    <t>Pomoc finansowa dla Starostwa Powiatowego na zakup sprzętu szpitalnego dla Szpitala Powiatowego w Trzciance</t>
  </si>
  <si>
    <t>Pomoc finansowa dla Starostwa Powiatowego 
na zakup sprzętu szpitalnego 
dla Szpitala Powiatowego w Trzciance</t>
  </si>
  <si>
    <t xml:space="preserve">dokształcanie i doskanalenie nauczycieli - plan </t>
  </si>
  <si>
    <t>budowa boiska sportowego 
w Teresinie ( w tym środki sołectwa teresin 8.160 zł)</t>
  </si>
  <si>
    <t>obiekty sportowe</t>
  </si>
  <si>
    <t>dotacja przedmiotowa 
z budżetu dla jednostek nie zaliczanych do sektora finansów publicznych</t>
  </si>
  <si>
    <t>usuwanie skutków klęsk żywiołowych</t>
  </si>
  <si>
    <t>01095</t>
  </si>
  <si>
    <t>rózne opłaty i składki</t>
  </si>
  <si>
    <t>dotacje celowe otrzymane 
z gminy na zadania bieżące realizowane na podstawie porozumień  między jednostkami samorządu terytorialnego</t>
  </si>
  <si>
    <t>dokształcanie i doskanalenie nauczycieli - plan po zmianach</t>
  </si>
  <si>
    <t xml:space="preserve">dopłaty w spółkach prawa handlowego </t>
  </si>
  <si>
    <t>środki na dofinansowanie własnych zadań bieżących gmin (związków gmin), powiatów (zwiazków powiatów), samorządów województw, pozyskane z innych źródeł</t>
  </si>
  <si>
    <t xml:space="preserve">świetlice szkolne - plan po zmianach </t>
  </si>
  <si>
    <t>0760</t>
  </si>
  <si>
    <t>wpływy z tytułu przekształcenia prawa uzytkowania wieczystegio przysługującego osobom fizycznych w prawo własności</t>
  </si>
  <si>
    <t>wykonanie</t>
  </si>
  <si>
    <t>w zł</t>
  </si>
  <si>
    <t>w %</t>
  </si>
  <si>
    <t xml:space="preserve">Dochody z tytułu opłat za wydawanie zezwoleń na sprzedaż napojów alkoholowych </t>
  </si>
  <si>
    <t>plan 
po zmianach</t>
  </si>
  <si>
    <t>Załącznik Nr 1</t>
  </si>
  <si>
    <t>do Sprawozdania</t>
  </si>
  <si>
    <t>z wykonania budżetu</t>
  </si>
  <si>
    <t>gminy Trzcianka za 2006 rok</t>
  </si>
  <si>
    <t xml:space="preserve">Dochody - wykonanie za 2006 rok </t>
  </si>
  <si>
    <t>wpływy do wyjaśnienia</t>
  </si>
  <si>
    <t>Załącznik Nr 2</t>
  </si>
  <si>
    <t xml:space="preserve">Wydatki - wykonanie za 2006 rok </t>
  </si>
  <si>
    <t>Załącznik Nr 3</t>
  </si>
  <si>
    <t xml:space="preserve">Dotacje otrzymane - wykonanie za 2006 rok                                      </t>
  </si>
  <si>
    <t xml:space="preserve">Dotacje przekazywane z budżetu - wykonanie za 2006 rok         </t>
  </si>
  <si>
    <t>nadwyżki z lat ubiegłych</t>
  </si>
  <si>
    <t>przedszkola - wykonanie</t>
  </si>
  <si>
    <t>dokształcanie i doskanalenie nauczycieli - wykonanie</t>
  </si>
  <si>
    <t>Przychody i rozchody zakładów budżetowych - wykonanie za 2006 rok</t>
  </si>
  <si>
    <t>razem - plan</t>
  </si>
  <si>
    <t>razem -wykonanie</t>
  </si>
  <si>
    <t>Dochody własne jednostek budżetowych i wydatki nimi sfinansowane - wykonanie za 2006 rok</t>
  </si>
  <si>
    <t>szkoły podstawowe - wykonanie</t>
  </si>
  <si>
    <t>gimnazja  - wykonanie</t>
  </si>
  <si>
    <t>gimnazja  - plan po zmianach</t>
  </si>
  <si>
    <t xml:space="preserve">świetlice szkolne - wykonanie </t>
  </si>
  <si>
    <t>razem - wykonanie</t>
  </si>
  <si>
    <t>przedszkola - plan po zmianach</t>
  </si>
  <si>
    <t>Załącznik Nr 4</t>
  </si>
  <si>
    <t>Wydatki związane z realizacją zadań z zakresu administracji rządowej i innych zadań zleconych ustawami - wykoanie za 2006 rok</t>
  </si>
  <si>
    <t>Załącznik Nr 5</t>
  </si>
  <si>
    <t>Wydatki związane z realizacją zadań wspólnych realizowanych 
w drodze umów lub porozumień między jednostkami samorządu terytorialnego - wykonanie za 2006 rok</t>
  </si>
  <si>
    <t>Załącznik Nr 6</t>
  </si>
  <si>
    <t xml:space="preserve">Wydatki majątkowe - wykonanie za 2006 rok </t>
  </si>
  <si>
    <t>Dochody z tytułu opłat za wydawanie zezwoleń na sprzedaż napojów alkoholowych oraz wydatki na realizację zadań określonych w programie profilaktyki i rozwiązywania problemów alkoholowych - wykonanie za 2006 rok</t>
  </si>
  <si>
    <t>Załącznik Nr 9</t>
  </si>
  <si>
    <t>Wydatki na realizację zadań określonych w programie profilaktyki i rozwiązywania problemów alkoholowych - wykonanie za 2006 rok</t>
  </si>
  <si>
    <t>Przychody i rozchody - wykonanie za 2006 rok</t>
  </si>
  <si>
    <t>Załącznik Nr 11</t>
  </si>
  <si>
    <t>Załącznik Nr 12</t>
  </si>
  <si>
    <t>Załącznik Nr 14</t>
  </si>
  <si>
    <t>Dochody związane z realizacja zadań z zakresu administracji rzadowej i innych zadań zleconych ustawami - wykonanie za 2006 rok</t>
  </si>
  <si>
    <t>pozostałe dochody</t>
  </si>
  <si>
    <t>Załącznik Nr 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</si>
</sst>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4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i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color indexed="22"/>
      <name val="Arial CE"/>
      <family val="2"/>
    </font>
    <font>
      <b/>
      <sz val="9"/>
      <color indexed="8"/>
      <name val="Arial CE"/>
      <family val="2"/>
    </font>
    <font>
      <sz val="8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indent="1"/>
    </xf>
    <xf numFmtId="4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indent="1"/>
    </xf>
    <xf numFmtId="0" fontId="10" fillId="0" borderId="3" xfId="0" applyFont="1" applyFill="1" applyBorder="1" applyAlignment="1" quotePrefix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4" fontId="1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4" fontId="3" fillId="0" borderId="6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Fill="1" applyBorder="1" applyAlignment="1" quotePrefix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quotePrefix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indent="1"/>
    </xf>
    <xf numFmtId="16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4" fontId="10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4" fontId="4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4" fontId="7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 quotePrefix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/>
    </xf>
    <xf numFmtId="0" fontId="3" fillId="2" borderId="3" xfId="0" applyFont="1" applyFill="1" applyBorder="1" applyAlignment="1">
      <alignment horizontal="left" vertical="center" wrapText="1" indent="1"/>
    </xf>
    <xf numFmtId="4" fontId="0" fillId="0" borderId="0" xfId="0" applyNumberFormat="1" applyBorder="1" applyAlignment="1">
      <alignment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9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10" fillId="0" borderId="2" xfId="0" applyFont="1" applyFill="1" applyBorder="1" applyAlignment="1" quotePrefix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0" fontId="1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4" xfId="0" applyFont="1" applyFill="1" applyBorder="1" applyAlignment="1" quotePrefix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 quotePrefix="1">
      <alignment horizontal="right" vertical="center" wrapText="1"/>
    </xf>
    <xf numFmtId="0" fontId="2" fillId="0" borderId="1" xfId="0" applyFont="1" applyFill="1" applyBorder="1" applyAlignment="1" quotePrefix="1">
      <alignment horizontal="right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4" fontId="8" fillId="0" borderId="2" xfId="0" applyNumberFormat="1" applyFont="1" applyFill="1" applyBorder="1" applyAlignment="1" quotePrefix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4" fontId="3" fillId="0" borderId="2" xfId="0" applyNumberFormat="1" applyFont="1" applyFill="1" applyBorder="1" applyAlignment="1" quotePrefix="1">
      <alignment horizontal="right" vertical="center" wrapText="1"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 quotePrefix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2" fillId="2" borderId="10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10" fillId="0" borderId="7" xfId="0" applyFont="1" applyFill="1" applyBorder="1" applyAlignment="1">
      <alignment horizontal="left" vertical="center" wrapText="1" indent="1"/>
    </xf>
    <xf numFmtId="4" fontId="10" fillId="0" borderId="6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4" fontId="3" fillId="0" borderId="6" xfId="0" applyNumberFormat="1" applyFont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4" fontId="10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4" fontId="8" fillId="0" borderId="1" xfId="0" applyNumberFormat="1" applyFont="1" applyFill="1" applyBorder="1" applyAlignment="1" quotePrefix="1">
      <alignment horizontal="right" vertical="center" wrapText="1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" fillId="0" borderId="2" xfId="0" applyFont="1" applyFill="1" applyBorder="1" applyAlignment="1">
      <alignment horizontal="left" vertical="center" wrapText="1" indent="1"/>
    </xf>
    <xf numFmtId="4" fontId="7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 indent="1"/>
    </xf>
    <xf numFmtId="4" fontId="0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indent="1"/>
    </xf>
    <xf numFmtId="4" fontId="3" fillId="0" borderId="6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2" borderId="6" xfId="0" applyFont="1" applyFill="1" applyBorder="1" applyAlignment="1" quotePrefix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4" fontId="3" fillId="2" borderId="6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 quotePrefix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 indent="1"/>
    </xf>
    <xf numFmtId="4" fontId="3" fillId="0" borderId="6" xfId="0" applyNumberFormat="1" applyFont="1" applyFill="1" applyBorder="1" applyAlignment="1">
      <alignment horizontal="right" vertical="center" wrapText="1"/>
    </xf>
    <xf numFmtId="4" fontId="21" fillId="2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4" fontId="3" fillId="0" borderId="1" xfId="0" applyNumberFormat="1" applyFont="1" applyFill="1" applyBorder="1" applyAlignment="1" quotePrefix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" fontId="22" fillId="0" borderId="1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12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workbookViewId="0" topLeftCell="A146">
      <selection activeCell="A1" sqref="A1:H147"/>
    </sheetView>
  </sheetViews>
  <sheetFormatPr defaultColWidth="9.00390625" defaultRowHeight="12.75"/>
  <cols>
    <col min="1" max="1" width="5.25390625" style="9" customWidth="1"/>
    <col min="2" max="2" width="7.25390625" style="9" bestFit="1" customWidth="1"/>
    <col min="3" max="3" width="5.00390625" style="9" bestFit="1" customWidth="1"/>
    <col min="4" max="4" width="27.00390625" style="9" customWidth="1"/>
    <col min="5" max="5" width="12.25390625" style="0" customWidth="1"/>
    <col min="6" max="7" width="12.00390625" style="0" customWidth="1"/>
    <col min="8" max="8" width="6.625" style="136" bestFit="1" customWidth="1"/>
  </cols>
  <sheetData>
    <row r="1" spans="1:7" ht="12.75">
      <c r="A1" s="74"/>
      <c r="B1" s="74"/>
      <c r="C1" s="74"/>
      <c r="D1" s="74"/>
      <c r="E1" s="75"/>
      <c r="F1" s="75" t="s">
        <v>431</v>
      </c>
      <c r="G1" s="75"/>
    </row>
    <row r="2" spans="1:7" ht="12.75">
      <c r="A2" s="74"/>
      <c r="B2" s="74"/>
      <c r="C2" s="74"/>
      <c r="D2" s="74"/>
      <c r="E2" s="75"/>
      <c r="F2" s="75" t="s">
        <v>432</v>
      </c>
      <c r="G2" s="75"/>
    </row>
    <row r="3" spans="1:7" ht="12.75">
      <c r="A3" s="74"/>
      <c r="B3" s="74"/>
      <c r="C3" s="74"/>
      <c r="D3" s="74"/>
      <c r="E3" s="75"/>
      <c r="F3" s="75" t="s">
        <v>433</v>
      </c>
      <c r="G3" s="75"/>
    </row>
    <row r="4" spans="1:7" ht="12.75">
      <c r="A4" s="74"/>
      <c r="B4" s="74"/>
      <c r="C4" s="74"/>
      <c r="D4" s="74"/>
      <c r="E4" s="75"/>
      <c r="F4" s="75" t="s">
        <v>434</v>
      </c>
      <c r="G4" s="75"/>
    </row>
    <row r="5" spans="1:4" ht="12.75">
      <c r="A5" s="74"/>
      <c r="B5" s="74"/>
      <c r="C5" s="74"/>
      <c r="D5" s="74" t="s">
        <v>274</v>
      </c>
    </row>
    <row r="6" spans="1:4" ht="21.75" customHeight="1">
      <c r="A6" s="296" t="s">
        <v>435</v>
      </c>
      <c r="B6" s="296"/>
      <c r="C6" s="296"/>
      <c r="D6" s="296"/>
    </row>
    <row r="7" spans="1:8" ht="19.5" customHeight="1">
      <c r="A7" s="297" t="s">
        <v>0</v>
      </c>
      <c r="B7" s="297" t="s">
        <v>1</v>
      </c>
      <c r="C7" s="297" t="s">
        <v>2</v>
      </c>
      <c r="D7" s="297" t="s">
        <v>3</v>
      </c>
      <c r="E7" s="293" t="s">
        <v>163</v>
      </c>
      <c r="F7" s="293" t="s">
        <v>259</v>
      </c>
      <c r="G7" s="294" t="s">
        <v>426</v>
      </c>
      <c r="H7" s="295"/>
    </row>
    <row r="8" spans="1:8" s="9" customFormat="1" ht="21.75" customHeight="1">
      <c r="A8" s="297"/>
      <c r="B8" s="297"/>
      <c r="C8" s="297"/>
      <c r="D8" s="297"/>
      <c r="E8" s="293"/>
      <c r="F8" s="293"/>
      <c r="G8" s="137" t="s">
        <v>427</v>
      </c>
      <c r="H8" s="2" t="s">
        <v>428</v>
      </c>
    </row>
    <row r="9" spans="1:8" s="9" customFormat="1" ht="24.75" customHeight="1">
      <c r="A9" s="242" t="s">
        <v>4</v>
      </c>
      <c r="B9" s="243"/>
      <c r="C9" s="244"/>
      <c r="D9" s="245" t="s">
        <v>5</v>
      </c>
      <c r="E9" s="246">
        <f aca="true" t="shared" si="0" ref="E9:G10">SUM(E10)</f>
        <v>0</v>
      </c>
      <c r="F9" s="246">
        <f t="shared" si="0"/>
        <v>65571</v>
      </c>
      <c r="G9" s="246">
        <f t="shared" si="0"/>
        <v>65421.48</v>
      </c>
      <c r="H9" s="247">
        <f>G9/F9*100</f>
        <v>99.77197236583247</v>
      </c>
    </row>
    <row r="10" spans="1:8" s="9" customFormat="1" ht="24.75" customHeight="1">
      <c r="A10" s="228"/>
      <c r="B10" s="229" t="s">
        <v>417</v>
      </c>
      <c r="C10" s="5"/>
      <c r="D10" s="231" t="s">
        <v>6</v>
      </c>
      <c r="E10" s="230">
        <f t="shared" si="0"/>
        <v>0</v>
      </c>
      <c r="F10" s="177">
        <f t="shared" si="0"/>
        <v>65571</v>
      </c>
      <c r="G10" s="177">
        <f t="shared" si="0"/>
        <v>65421.48</v>
      </c>
      <c r="H10" s="249">
        <f aca="true" t="shared" si="1" ref="H10:H73">G10/F10*100</f>
        <v>99.77197236583247</v>
      </c>
    </row>
    <row r="11" spans="1:8" s="9" customFormat="1" ht="67.5">
      <c r="A11" s="228"/>
      <c r="B11" s="4"/>
      <c r="C11" s="5">
        <v>2010</v>
      </c>
      <c r="D11" s="94" t="s">
        <v>350</v>
      </c>
      <c r="E11" s="230">
        <v>0</v>
      </c>
      <c r="F11" s="177">
        <v>65571</v>
      </c>
      <c r="G11" s="177">
        <v>65421.48</v>
      </c>
      <c r="H11" s="249">
        <f t="shared" si="1"/>
        <v>99.77197236583247</v>
      </c>
    </row>
    <row r="12" spans="1:8" s="9" customFormat="1" ht="24.75" customHeight="1">
      <c r="A12" s="39" t="s">
        <v>8</v>
      </c>
      <c r="B12" s="3"/>
      <c r="C12" s="24"/>
      <c r="D12" s="40" t="s">
        <v>9</v>
      </c>
      <c r="E12" s="22">
        <f aca="true" t="shared" si="2" ref="E12:G13">SUM(E13)</f>
        <v>3100</v>
      </c>
      <c r="F12" s="22">
        <f t="shared" si="2"/>
        <v>4665</v>
      </c>
      <c r="G12" s="22">
        <f t="shared" si="2"/>
        <v>4720.48</v>
      </c>
      <c r="H12" s="247">
        <f t="shared" si="1"/>
        <v>101.18928188638799</v>
      </c>
    </row>
    <row r="13" spans="1:8" s="33" customFormat="1" ht="21" customHeight="1">
      <c r="A13" s="92"/>
      <c r="B13" s="89" t="s">
        <v>10</v>
      </c>
      <c r="C13" s="97"/>
      <c r="D13" s="94" t="s">
        <v>6</v>
      </c>
      <c r="E13" s="103">
        <f t="shared" si="2"/>
        <v>3100</v>
      </c>
      <c r="F13" s="103">
        <f t="shared" si="2"/>
        <v>4665</v>
      </c>
      <c r="G13" s="103">
        <f t="shared" si="2"/>
        <v>4720.48</v>
      </c>
      <c r="H13" s="248">
        <f t="shared" si="1"/>
        <v>101.18928188638799</v>
      </c>
    </row>
    <row r="14" spans="1:8" s="33" customFormat="1" ht="48" customHeight="1">
      <c r="A14" s="92"/>
      <c r="B14" s="93"/>
      <c r="C14" s="90" t="s">
        <v>193</v>
      </c>
      <c r="D14" s="94" t="s">
        <v>7</v>
      </c>
      <c r="E14" s="110">
        <v>3100</v>
      </c>
      <c r="F14" s="110">
        <v>4665</v>
      </c>
      <c r="G14" s="110">
        <v>4720.48</v>
      </c>
      <c r="H14" s="249">
        <f t="shared" si="1"/>
        <v>101.18928188638799</v>
      </c>
    </row>
    <row r="15" spans="1:8" s="51" customFormat="1" ht="24.75" customHeight="1">
      <c r="A15" s="125">
        <v>600</v>
      </c>
      <c r="B15" s="45"/>
      <c r="C15" s="46"/>
      <c r="D15" s="47" t="s">
        <v>86</v>
      </c>
      <c r="E15" s="22">
        <f aca="true" t="shared" si="3" ref="E15:G16">SUM(E16)</f>
        <v>30000</v>
      </c>
      <c r="F15" s="22">
        <f t="shared" si="3"/>
        <v>30000</v>
      </c>
      <c r="G15" s="22">
        <f t="shared" si="3"/>
        <v>31291.56</v>
      </c>
      <c r="H15" s="247">
        <f t="shared" si="1"/>
        <v>104.30520000000001</v>
      </c>
    </row>
    <row r="16" spans="1:8" s="33" customFormat="1" ht="22.5" customHeight="1">
      <c r="A16" s="92"/>
      <c r="B16" s="100" t="s">
        <v>87</v>
      </c>
      <c r="C16" s="104"/>
      <c r="D16" s="49" t="s">
        <v>88</v>
      </c>
      <c r="E16" s="103">
        <f t="shared" si="3"/>
        <v>30000</v>
      </c>
      <c r="F16" s="103">
        <f t="shared" si="3"/>
        <v>30000</v>
      </c>
      <c r="G16" s="103">
        <f t="shared" si="3"/>
        <v>31291.56</v>
      </c>
      <c r="H16" s="248">
        <f t="shared" si="1"/>
        <v>104.30520000000001</v>
      </c>
    </row>
    <row r="17" spans="1:8" s="33" customFormat="1" ht="21.75" customHeight="1">
      <c r="A17" s="92"/>
      <c r="B17" s="93"/>
      <c r="C17" s="90" t="s">
        <v>223</v>
      </c>
      <c r="D17" s="94" t="s">
        <v>174</v>
      </c>
      <c r="E17" s="110">
        <v>30000</v>
      </c>
      <c r="F17" s="110">
        <v>30000</v>
      </c>
      <c r="G17" s="110">
        <v>31291.56</v>
      </c>
      <c r="H17" s="249">
        <f t="shared" si="1"/>
        <v>104.30520000000001</v>
      </c>
    </row>
    <row r="18" spans="1:8" s="8" customFormat="1" ht="24.75" customHeight="1">
      <c r="A18" s="39" t="s">
        <v>11</v>
      </c>
      <c r="B18" s="4"/>
      <c r="C18" s="5"/>
      <c r="D18" s="40" t="s">
        <v>12</v>
      </c>
      <c r="E18" s="22">
        <f>SUM(E19,)</f>
        <v>1410700</v>
      </c>
      <c r="F18" s="22">
        <f>SUM(F19,)</f>
        <v>2153479</v>
      </c>
      <c r="G18" s="22">
        <f>SUM(G19,)</f>
        <v>2353918.22</v>
      </c>
      <c r="H18" s="247">
        <f t="shared" si="1"/>
        <v>109.30769327214243</v>
      </c>
    </row>
    <row r="19" spans="1:8" s="33" customFormat="1" ht="21.75" customHeight="1">
      <c r="A19" s="88"/>
      <c r="B19" s="89" t="s">
        <v>13</v>
      </c>
      <c r="C19" s="97"/>
      <c r="D19" s="94" t="s">
        <v>180</v>
      </c>
      <c r="E19" s="103">
        <f>SUM(E20:E24)</f>
        <v>1410700</v>
      </c>
      <c r="F19" s="103">
        <f>SUM(F20:F25)</f>
        <v>2153479</v>
      </c>
      <c r="G19" s="103">
        <f>SUM(G20:G25)</f>
        <v>2353918.22</v>
      </c>
      <c r="H19" s="248">
        <f t="shared" si="1"/>
        <v>109.30769327214243</v>
      </c>
    </row>
    <row r="20" spans="1:8" s="33" customFormat="1" ht="33.75">
      <c r="A20" s="88"/>
      <c r="B20" s="64"/>
      <c r="C20" s="96" t="s">
        <v>194</v>
      </c>
      <c r="D20" s="94" t="s">
        <v>277</v>
      </c>
      <c r="E20" s="110">
        <v>160000</v>
      </c>
      <c r="F20" s="110">
        <v>160000</v>
      </c>
      <c r="G20" s="110">
        <v>154601.26</v>
      </c>
      <c r="H20" s="249">
        <f t="shared" si="1"/>
        <v>96.6257875</v>
      </c>
    </row>
    <row r="21" spans="1:8" s="33" customFormat="1" ht="78.75">
      <c r="A21" s="88"/>
      <c r="B21" s="64"/>
      <c r="C21" s="90" t="s">
        <v>195</v>
      </c>
      <c r="D21" s="94" t="s">
        <v>65</v>
      </c>
      <c r="E21" s="110">
        <v>177700</v>
      </c>
      <c r="F21" s="110">
        <v>218300</v>
      </c>
      <c r="G21" s="110">
        <v>226668.08</v>
      </c>
      <c r="H21" s="249">
        <f t="shared" si="1"/>
        <v>103.83329363261566</v>
      </c>
    </row>
    <row r="22" spans="1:8" s="33" customFormat="1" ht="22.5">
      <c r="A22" s="88"/>
      <c r="B22" s="64"/>
      <c r="C22" s="90" t="s">
        <v>248</v>
      </c>
      <c r="D22" s="94" t="s">
        <v>232</v>
      </c>
      <c r="E22" s="110">
        <v>1063000</v>
      </c>
      <c r="F22" s="110">
        <v>1749069</v>
      </c>
      <c r="G22" s="110">
        <v>1946901.03</v>
      </c>
      <c r="H22" s="249">
        <f t="shared" si="1"/>
        <v>111.31070472348432</v>
      </c>
    </row>
    <row r="23" spans="1:8" s="33" customFormat="1" ht="45">
      <c r="A23" s="88"/>
      <c r="B23" s="64"/>
      <c r="C23" s="90" t="s">
        <v>424</v>
      </c>
      <c r="D23" s="94" t="s">
        <v>425</v>
      </c>
      <c r="E23" s="110">
        <v>0</v>
      </c>
      <c r="F23" s="110">
        <v>110</v>
      </c>
      <c r="G23" s="110">
        <v>277.37</v>
      </c>
      <c r="H23" s="249">
        <f t="shared" si="1"/>
        <v>252.15454545454548</v>
      </c>
    </row>
    <row r="24" spans="1:8" s="33" customFormat="1" ht="21.75" customHeight="1">
      <c r="A24" s="88"/>
      <c r="B24" s="64"/>
      <c r="C24" s="90" t="s">
        <v>196</v>
      </c>
      <c r="D24" s="94" t="s">
        <v>14</v>
      </c>
      <c r="E24" s="110">
        <v>10000</v>
      </c>
      <c r="F24" s="110">
        <v>10000</v>
      </c>
      <c r="G24" s="110">
        <v>9496.1</v>
      </c>
      <c r="H24" s="249">
        <f t="shared" si="1"/>
        <v>94.96100000000001</v>
      </c>
    </row>
    <row r="25" spans="1:8" s="33" customFormat="1" ht="21.75" customHeight="1">
      <c r="A25" s="88"/>
      <c r="B25" s="64"/>
      <c r="C25" s="90" t="s">
        <v>197</v>
      </c>
      <c r="D25" s="94" t="s">
        <v>15</v>
      </c>
      <c r="E25" s="110">
        <v>0</v>
      </c>
      <c r="F25" s="110">
        <v>16000</v>
      </c>
      <c r="G25" s="110">
        <v>15974.38</v>
      </c>
      <c r="H25" s="249">
        <f t="shared" si="1"/>
        <v>99.839875</v>
      </c>
    </row>
    <row r="26" spans="1:8" s="8" customFormat="1" ht="24.75" customHeight="1">
      <c r="A26" s="39" t="s">
        <v>18</v>
      </c>
      <c r="B26" s="4"/>
      <c r="C26" s="5"/>
      <c r="D26" s="40" t="s">
        <v>19</v>
      </c>
      <c r="E26" s="76">
        <f>SUM(E27,E30)</f>
        <v>183550</v>
      </c>
      <c r="F26" s="76">
        <f>SUM(F27,F30)</f>
        <v>247716</v>
      </c>
      <c r="G26" s="76">
        <f>SUM(G27,G30)</f>
        <v>248439.20999999996</v>
      </c>
      <c r="H26" s="247">
        <f t="shared" si="1"/>
        <v>100.29195126677321</v>
      </c>
    </row>
    <row r="27" spans="1:8" s="33" customFormat="1" ht="21" customHeight="1">
      <c r="A27" s="88"/>
      <c r="B27" s="89">
        <v>75011</v>
      </c>
      <c r="C27" s="97"/>
      <c r="D27" s="94" t="s">
        <v>20</v>
      </c>
      <c r="E27" s="103">
        <f>SUM(E28:E29)</f>
        <v>148550</v>
      </c>
      <c r="F27" s="103">
        <f>SUM(F28:F29)</f>
        <v>165716</v>
      </c>
      <c r="G27" s="103">
        <f>SUM(G28:G29)</f>
        <v>167558.37999999998</v>
      </c>
      <c r="H27" s="248">
        <f t="shared" si="1"/>
        <v>101.11176953341861</v>
      </c>
    </row>
    <row r="28" spans="1:8" s="33" customFormat="1" ht="67.5">
      <c r="A28" s="88"/>
      <c r="B28" s="64"/>
      <c r="C28" s="90">
        <v>2010</v>
      </c>
      <c r="D28" s="94" t="s">
        <v>350</v>
      </c>
      <c r="E28" s="110">
        <v>144800</v>
      </c>
      <c r="F28" s="110">
        <v>161966</v>
      </c>
      <c r="G28" s="110">
        <v>161964.52</v>
      </c>
      <c r="H28" s="249">
        <f t="shared" si="1"/>
        <v>99.99908622797376</v>
      </c>
    </row>
    <row r="29" spans="1:8" s="33" customFormat="1" ht="56.25">
      <c r="A29" s="88"/>
      <c r="B29" s="64"/>
      <c r="C29" s="90">
        <v>2360</v>
      </c>
      <c r="D29" s="94" t="s">
        <v>353</v>
      </c>
      <c r="E29" s="110">
        <v>3750</v>
      </c>
      <c r="F29" s="110">
        <v>3750</v>
      </c>
      <c r="G29" s="110">
        <v>5593.86</v>
      </c>
      <c r="H29" s="249">
        <f t="shared" si="1"/>
        <v>149.1696</v>
      </c>
    </row>
    <row r="30" spans="1:8" s="33" customFormat="1" ht="23.25" customHeight="1">
      <c r="A30" s="95"/>
      <c r="B30" s="89" t="s">
        <v>21</v>
      </c>
      <c r="C30" s="97"/>
      <c r="D30" s="94" t="s">
        <v>22</v>
      </c>
      <c r="E30" s="103">
        <f>SUM(E31)</f>
        <v>35000</v>
      </c>
      <c r="F30" s="103">
        <f>SUM(F31)</f>
        <v>82000</v>
      </c>
      <c r="G30" s="103">
        <f>SUM(G31)</f>
        <v>80880.83</v>
      </c>
      <c r="H30" s="248">
        <f t="shared" si="1"/>
        <v>98.63515853658537</v>
      </c>
    </row>
    <row r="31" spans="1:8" s="33" customFormat="1" ht="21.75" customHeight="1">
      <c r="A31" s="95"/>
      <c r="B31" s="89"/>
      <c r="C31" s="96" t="s">
        <v>197</v>
      </c>
      <c r="D31" s="94" t="s">
        <v>15</v>
      </c>
      <c r="E31" s="110">
        <v>35000</v>
      </c>
      <c r="F31" s="110">
        <v>82000</v>
      </c>
      <c r="G31" s="110">
        <v>80880.83</v>
      </c>
      <c r="H31" s="249">
        <f t="shared" si="1"/>
        <v>98.63515853658537</v>
      </c>
    </row>
    <row r="32" spans="1:8" s="8" customFormat="1" ht="48">
      <c r="A32" s="39">
        <v>751</v>
      </c>
      <c r="B32" s="6"/>
      <c r="C32" s="30"/>
      <c r="D32" s="40" t="s">
        <v>23</v>
      </c>
      <c r="E32" s="76">
        <f>SUM(E33,E35)</f>
        <v>3830</v>
      </c>
      <c r="F32" s="76">
        <f>SUM(F33,F35)</f>
        <v>83070</v>
      </c>
      <c r="G32" s="76">
        <f>SUM(G33,G35)</f>
        <v>80241.43</v>
      </c>
      <c r="H32" s="247">
        <f t="shared" si="1"/>
        <v>96.59495606115324</v>
      </c>
    </row>
    <row r="33" spans="1:8" s="33" customFormat="1" ht="33.75">
      <c r="A33" s="95"/>
      <c r="B33" s="89">
        <v>75101</v>
      </c>
      <c r="C33" s="97"/>
      <c r="D33" s="94" t="s">
        <v>351</v>
      </c>
      <c r="E33" s="103">
        <f>SUM(E34)</f>
        <v>3830</v>
      </c>
      <c r="F33" s="103">
        <f>SUM(F34)</f>
        <v>3830</v>
      </c>
      <c r="G33" s="103">
        <f>SUM(G34)</f>
        <v>3829.68</v>
      </c>
      <c r="H33" s="248">
        <f t="shared" si="1"/>
        <v>99.99164490861618</v>
      </c>
    </row>
    <row r="34" spans="1:8" s="33" customFormat="1" ht="70.5" customHeight="1">
      <c r="A34" s="95"/>
      <c r="B34" s="89"/>
      <c r="C34" s="97">
        <v>2010</v>
      </c>
      <c r="D34" s="94" t="s">
        <v>350</v>
      </c>
      <c r="E34" s="110">
        <v>3830</v>
      </c>
      <c r="F34" s="110">
        <v>3830</v>
      </c>
      <c r="G34" s="110">
        <v>3829.68</v>
      </c>
      <c r="H34" s="249">
        <f t="shared" si="1"/>
        <v>99.99164490861618</v>
      </c>
    </row>
    <row r="35" spans="1:8" s="33" customFormat="1" ht="70.5" customHeight="1">
      <c r="A35" s="95"/>
      <c r="B35" s="89">
        <v>75109</v>
      </c>
      <c r="C35" s="97"/>
      <c r="D35" s="94" t="s">
        <v>403</v>
      </c>
      <c r="E35" s="110">
        <f>SUM(E36)</f>
        <v>0</v>
      </c>
      <c r="F35" s="110">
        <f>SUM(F36)</f>
        <v>79240</v>
      </c>
      <c r="G35" s="110">
        <f>SUM(G36)</f>
        <v>76411.75</v>
      </c>
      <c r="H35" s="248">
        <f t="shared" si="1"/>
        <v>96.4307799091368</v>
      </c>
    </row>
    <row r="36" spans="1:8" s="33" customFormat="1" ht="70.5" customHeight="1">
      <c r="A36" s="95"/>
      <c r="B36" s="89"/>
      <c r="C36" s="97">
        <v>2010</v>
      </c>
      <c r="D36" s="94" t="s">
        <v>350</v>
      </c>
      <c r="E36" s="110">
        <v>0</v>
      </c>
      <c r="F36" s="110">
        <v>79240</v>
      </c>
      <c r="G36" s="110">
        <v>76411.75</v>
      </c>
      <c r="H36" s="249">
        <f t="shared" si="1"/>
        <v>96.4307799091368</v>
      </c>
    </row>
    <row r="37" spans="1:8" s="8" customFormat="1" ht="24.75" customHeight="1">
      <c r="A37" s="39" t="s">
        <v>25</v>
      </c>
      <c r="B37" s="4"/>
      <c r="C37" s="5"/>
      <c r="D37" s="40" t="s">
        <v>26</v>
      </c>
      <c r="E37" s="76">
        <f>SUM(E38,E40)</f>
        <v>4000</v>
      </c>
      <c r="F37" s="76">
        <f>SUM(F38,F40)</f>
        <v>4600</v>
      </c>
      <c r="G37" s="76">
        <f>SUM(G38,G40)</f>
        <v>5052.5</v>
      </c>
      <c r="H37" s="247">
        <f t="shared" si="1"/>
        <v>109.83695652173913</v>
      </c>
    </row>
    <row r="38" spans="1:8" s="33" customFormat="1" ht="21.75" customHeight="1">
      <c r="A38" s="95"/>
      <c r="B38" s="89" t="s">
        <v>27</v>
      </c>
      <c r="C38" s="97"/>
      <c r="D38" s="94" t="s">
        <v>28</v>
      </c>
      <c r="E38" s="103">
        <f>SUM(E39)</f>
        <v>400</v>
      </c>
      <c r="F38" s="103">
        <f>SUM(F39)</f>
        <v>400</v>
      </c>
      <c r="G38" s="103">
        <f>SUM(G39)</f>
        <v>400</v>
      </c>
      <c r="H38" s="248">
        <f t="shared" si="1"/>
        <v>100</v>
      </c>
    </row>
    <row r="39" spans="1:8" s="33" customFormat="1" ht="74.25" customHeight="1">
      <c r="A39" s="95"/>
      <c r="B39" s="89"/>
      <c r="C39" s="90">
        <v>2010</v>
      </c>
      <c r="D39" s="94" t="s">
        <v>350</v>
      </c>
      <c r="E39" s="110">
        <v>400</v>
      </c>
      <c r="F39" s="110">
        <v>400</v>
      </c>
      <c r="G39" s="110">
        <v>400</v>
      </c>
      <c r="H39" s="249">
        <f t="shared" si="1"/>
        <v>100</v>
      </c>
    </row>
    <row r="40" spans="1:8" s="33" customFormat="1" ht="21.75" customHeight="1">
      <c r="A40" s="95"/>
      <c r="B40" s="89" t="s">
        <v>29</v>
      </c>
      <c r="C40" s="97"/>
      <c r="D40" s="94" t="s">
        <v>30</v>
      </c>
      <c r="E40" s="87">
        <f>SUM(E41:E42)</f>
        <v>3600</v>
      </c>
      <c r="F40" s="87">
        <f>SUM(F41:F42)</f>
        <v>4200</v>
      </c>
      <c r="G40" s="87">
        <f>SUM(G41:G42)</f>
        <v>4652.5</v>
      </c>
      <c r="H40" s="248">
        <f t="shared" si="1"/>
        <v>110.77380952380953</v>
      </c>
    </row>
    <row r="41" spans="1:8" s="33" customFormat="1" ht="24" customHeight="1">
      <c r="A41" s="95"/>
      <c r="B41" s="64"/>
      <c r="C41" s="90" t="s">
        <v>198</v>
      </c>
      <c r="D41" s="94" t="s">
        <v>396</v>
      </c>
      <c r="E41" s="110">
        <v>3500</v>
      </c>
      <c r="F41" s="110">
        <v>4000</v>
      </c>
      <c r="G41" s="110">
        <v>4460.5</v>
      </c>
      <c r="H41" s="249">
        <f t="shared" si="1"/>
        <v>111.51249999999999</v>
      </c>
    </row>
    <row r="42" spans="1:8" s="33" customFormat="1" ht="21.75" customHeight="1">
      <c r="A42" s="95"/>
      <c r="B42" s="64"/>
      <c r="C42" s="90" t="s">
        <v>196</v>
      </c>
      <c r="D42" s="94" t="s">
        <v>14</v>
      </c>
      <c r="E42" s="110">
        <v>100</v>
      </c>
      <c r="F42" s="110">
        <v>200</v>
      </c>
      <c r="G42" s="110">
        <v>192</v>
      </c>
      <c r="H42" s="249">
        <f t="shared" si="1"/>
        <v>96</v>
      </c>
    </row>
    <row r="43" spans="1:8" s="8" customFormat="1" ht="84" customHeight="1">
      <c r="A43" s="39" t="s">
        <v>31</v>
      </c>
      <c r="B43" s="4"/>
      <c r="C43" s="5"/>
      <c r="D43" s="40" t="s">
        <v>186</v>
      </c>
      <c r="E43" s="76">
        <f>SUM(E44,E47,E55,E67,E73,)</f>
        <v>17863858</v>
      </c>
      <c r="F43" s="76">
        <f>SUM(F44,F47,F55,F67,F73,F76)</f>
        <v>17546371</v>
      </c>
      <c r="G43" s="76">
        <f>SUM(G44,G47,G55,G67,G73,G76)</f>
        <v>17917287.76</v>
      </c>
      <c r="H43" s="247">
        <f t="shared" si="1"/>
        <v>102.1139229302743</v>
      </c>
    </row>
    <row r="44" spans="1:8" s="33" customFormat="1" ht="22.5">
      <c r="A44" s="88"/>
      <c r="B44" s="64">
        <v>75601</v>
      </c>
      <c r="C44" s="97"/>
      <c r="D44" s="94" t="s">
        <v>33</v>
      </c>
      <c r="E44" s="87">
        <f>SUM(E45:E46)</f>
        <v>45000</v>
      </c>
      <c r="F44" s="87">
        <f>SUM(F45:F46)</f>
        <v>45000</v>
      </c>
      <c r="G44" s="87">
        <f>SUM(G45:G46)</f>
        <v>45759.75</v>
      </c>
      <c r="H44" s="248">
        <f t="shared" si="1"/>
        <v>101.68833333333333</v>
      </c>
    </row>
    <row r="45" spans="1:8" s="33" customFormat="1" ht="45">
      <c r="A45" s="88"/>
      <c r="B45" s="64"/>
      <c r="C45" s="96" t="s">
        <v>199</v>
      </c>
      <c r="D45" s="94" t="s">
        <v>34</v>
      </c>
      <c r="E45" s="110">
        <v>44000</v>
      </c>
      <c r="F45" s="110">
        <v>44000</v>
      </c>
      <c r="G45" s="110">
        <v>45283.88</v>
      </c>
      <c r="H45" s="249">
        <f t="shared" si="1"/>
        <v>102.91790909090908</v>
      </c>
    </row>
    <row r="46" spans="1:8" s="33" customFormat="1" ht="22.5">
      <c r="A46" s="88"/>
      <c r="B46" s="64"/>
      <c r="C46" s="96" t="s">
        <v>200</v>
      </c>
      <c r="D46" s="94" t="s">
        <v>41</v>
      </c>
      <c r="E46" s="110">
        <v>1000</v>
      </c>
      <c r="F46" s="110">
        <v>1000</v>
      </c>
      <c r="G46" s="110">
        <v>475.87</v>
      </c>
      <c r="H46" s="249">
        <f t="shared" si="1"/>
        <v>47.587</v>
      </c>
    </row>
    <row r="47" spans="1:8" s="33" customFormat="1" ht="67.5">
      <c r="A47" s="88"/>
      <c r="B47" s="89" t="s">
        <v>35</v>
      </c>
      <c r="C47" s="97"/>
      <c r="D47" s="94" t="s">
        <v>237</v>
      </c>
      <c r="E47" s="87">
        <f>SUM(E48:E54)</f>
        <v>6820580</v>
      </c>
      <c r="F47" s="87">
        <f>SUM(F48:F54)</f>
        <v>6431699</v>
      </c>
      <c r="G47" s="87">
        <f>SUM(G48:G54)</f>
        <v>6565630.7700000005</v>
      </c>
      <c r="H47" s="248">
        <f t="shared" si="1"/>
        <v>102.08236999274997</v>
      </c>
    </row>
    <row r="48" spans="1:8" s="33" customFormat="1" ht="21.75" customHeight="1">
      <c r="A48" s="88"/>
      <c r="B48" s="89"/>
      <c r="C48" s="90" t="s">
        <v>201</v>
      </c>
      <c r="D48" s="94" t="s">
        <v>36</v>
      </c>
      <c r="E48" s="110">
        <v>6086282</v>
      </c>
      <c r="F48" s="110">
        <v>5801282</v>
      </c>
      <c r="G48" s="110">
        <v>5945072.91</v>
      </c>
      <c r="H48" s="249">
        <f t="shared" si="1"/>
        <v>102.47860576334679</v>
      </c>
    </row>
    <row r="49" spans="1:8" s="33" customFormat="1" ht="21.75" customHeight="1">
      <c r="A49" s="88"/>
      <c r="B49" s="89"/>
      <c r="C49" s="90" t="s">
        <v>202</v>
      </c>
      <c r="D49" s="94" t="s">
        <v>37</v>
      </c>
      <c r="E49" s="110">
        <v>26592</v>
      </c>
      <c r="F49" s="110">
        <v>21592</v>
      </c>
      <c r="G49" s="110">
        <v>21077.7</v>
      </c>
      <c r="H49" s="249">
        <f t="shared" si="1"/>
        <v>97.61809929603558</v>
      </c>
    </row>
    <row r="50" spans="1:8" s="33" customFormat="1" ht="21.75" customHeight="1">
      <c r="A50" s="88"/>
      <c r="B50" s="89"/>
      <c r="C50" s="90" t="s">
        <v>203</v>
      </c>
      <c r="D50" s="94" t="s">
        <v>38</v>
      </c>
      <c r="E50" s="110">
        <v>304956</v>
      </c>
      <c r="F50" s="110">
        <v>304956</v>
      </c>
      <c r="G50" s="110">
        <v>300663.45</v>
      </c>
      <c r="H50" s="249">
        <f t="shared" si="1"/>
        <v>98.59240349427458</v>
      </c>
    </row>
    <row r="51" spans="1:8" s="33" customFormat="1" ht="21.75" customHeight="1">
      <c r="A51" s="88"/>
      <c r="B51" s="89"/>
      <c r="C51" s="90" t="s">
        <v>204</v>
      </c>
      <c r="D51" s="94" t="s">
        <v>39</v>
      </c>
      <c r="E51" s="110">
        <v>38000</v>
      </c>
      <c r="F51" s="110">
        <v>38000</v>
      </c>
      <c r="G51" s="110">
        <v>36638.8</v>
      </c>
      <c r="H51" s="249">
        <f t="shared" si="1"/>
        <v>96.41789473684211</v>
      </c>
    </row>
    <row r="52" spans="1:8" s="33" customFormat="1" ht="21.75" customHeight="1">
      <c r="A52" s="88"/>
      <c r="B52" s="89"/>
      <c r="C52" s="90" t="s">
        <v>211</v>
      </c>
      <c r="D52" s="94" t="s">
        <v>47</v>
      </c>
      <c r="E52" s="110">
        <v>40000</v>
      </c>
      <c r="F52" s="110">
        <v>0</v>
      </c>
      <c r="G52" s="110">
        <v>-4037.05</v>
      </c>
      <c r="H52" s="249">
        <v>0</v>
      </c>
    </row>
    <row r="53" spans="1:8" s="33" customFormat="1" ht="28.5" customHeight="1">
      <c r="A53" s="88"/>
      <c r="B53" s="89"/>
      <c r="C53" s="85" t="s">
        <v>200</v>
      </c>
      <c r="D53" s="82" t="s">
        <v>260</v>
      </c>
      <c r="E53" s="110">
        <v>40000</v>
      </c>
      <c r="F53" s="110">
        <v>10000</v>
      </c>
      <c r="G53" s="110">
        <v>10345.96</v>
      </c>
      <c r="H53" s="249">
        <f t="shared" si="1"/>
        <v>103.45959999999998</v>
      </c>
    </row>
    <row r="54" spans="1:8" s="33" customFormat="1" ht="45">
      <c r="A54" s="88"/>
      <c r="B54" s="89"/>
      <c r="C54" s="90">
        <v>2440</v>
      </c>
      <c r="D54" s="94" t="s">
        <v>226</v>
      </c>
      <c r="E54" s="110">
        <v>284750</v>
      </c>
      <c r="F54" s="110">
        <v>255869</v>
      </c>
      <c r="G54" s="110">
        <v>255869</v>
      </c>
      <c r="H54" s="249">
        <f t="shared" si="1"/>
        <v>100</v>
      </c>
    </row>
    <row r="55" spans="1:8" s="33" customFormat="1" ht="73.5" customHeight="1">
      <c r="A55" s="88"/>
      <c r="B55" s="89">
        <v>75616</v>
      </c>
      <c r="C55" s="90"/>
      <c r="D55" s="94" t="s">
        <v>238</v>
      </c>
      <c r="E55" s="87">
        <f>SUM(E56:E66)</f>
        <v>3149003</v>
      </c>
      <c r="F55" s="87">
        <f>SUM(F56:F66)</f>
        <v>3142303</v>
      </c>
      <c r="G55" s="87">
        <f>SUM(G56:G66)</f>
        <v>3199419.0300000003</v>
      </c>
      <c r="H55" s="248">
        <f t="shared" si="1"/>
        <v>101.81764871178878</v>
      </c>
    </row>
    <row r="56" spans="1:8" s="33" customFormat="1" ht="21.75" customHeight="1">
      <c r="A56" s="88"/>
      <c r="B56" s="89"/>
      <c r="C56" s="90" t="s">
        <v>201</v>
      </c>
      <c r="D56" s="94" t="s">
        <v>36</v>
      </c>
      <c r="E56" s="110">
        <v>2225845</v>
      </c>
      <c r="F56" s="110">
        <v>1990845</v>
      </c>
      <c r="G56" s="110">
        <v>2027142.85</v>
      </c>
      <c r="H56" s="249">
        <f t="shared" si="1"/>
        <v>101.82323837365541</v>
      </c>
    </row>
    <row r="57" spans="1:8" s="33" customFormat="1" ht="21.75" customHeight="1">
      <c r="A57" s="88"/>
      <c r="B57" s="89"/>
      <c r="C57" s="90" t="s">
        <v>202</v>
      </c>
      <c r="D57" s="94" t="s">
        <v>37</v>
      </c>
      <c r="E57" s="110">
        <v>303853</v>
      </c>
      <c r="F57" s="110">
        <v>303853</v>
      </c>
      <c r="G57" s="110">
        <v>294960.9</v>
      </c>
      <c r="H57" s="249">
        <f t="shared" si="1"/>
        <v>97.07355201363819</v>
      </c>
    </row>
    <row r="58" spans="1:8" s="33" customFormat="1" ht="21.75" customHeight="1">
      <c r="A58" s="88"/>
      <c r="B58" s="89"/>
      <c r="C58" s="90" t="s">
        <v>203</v>
      </c>
      <c r="D58" s="94" t="s">
        <v>38</v>
      </c>
      <c r="E58" s="110">
        <v>8305</v>
      </c>
      <c r="F58" s="110">
        <v>8305</v>
      </c>
      <c r="G58" s="110">
        <v>6253.96</v>
      </c>
      <c r="H58" s="249">
        <f t="shared" si="1"/>
        <v>75.30355207706201</v>
      </c>
    </row>
    <row r="59" spans="1:8" s="33" customFormat="1" ht="21" customHeight="1">
      <c r="A59" s="88"/>
      <c r="B59" s="89"/>
      <c r="C59" s="90" t="s">
        <v>204</v>
      </c>
      <c r="D59" s="94" t="s">
        <v>39</v>
      </c>
      <c r="E59" s="110">
        <v>162000</v>
      </c>
      <c r="F59" s="110">
        <v>211000</v>
      </c>
      <c r="G59" s="110">
        <v>212778.54</v>
      </c>
      <c r="H59" s="249">
        <f t="shared" si="1"/>
        <v>100.84290995260663</v>
      </c>
    </row>
    <row r="60" spans="1:8" s="33" customFormat="1" ht="21.75" customHeight="1">
      <c r="A60" s="88"/>
      <c r="B60" s="89"/>
      <c r="C60" s="90" t="s">
        <v>205</v>
      </c>
      <c r="D60" s="94" t="s">
        <v>42</v>
      </c>
      <c r="E60" s="110">
        <v>0</v>
      </c>
      <c r="F60" s="110">
        <v>20000</v>
      </c>
      <c r="G60" s="110">
        <v>20364.53</v>
      </c>
      <c r="H60" s="249">
        <f t="shared" si="1"/>
        <v>101.82265</v>
      </c>
    </row>
    <row r="61" spans="1:8" s="33" customFormat="1" ht="21.75" customHeight="1">
      <c r="A61" s="88"/>
      <c r="B61" s="89"/>
      <c r="C61" s="90" t="s">
        <v>206</v>
      </c>
      <c r="D61" s="94" t="s">
        <v>43</v>
      </c>
      <c r="E61" s="110">
        <v>12000</v>
      </c>
      <c r="F61" s="110">
        <v>12000</v>
      </c>
      <c r="G61" s="110">
        <v>4714.7</v>
      </c>
      <c r="H61" s="249">
        <f t="shared" si="1"/>
        <v>39.28916666666667</v>
      </c>
    </row>
    <row r="62" spans="1:8" s="33" customFormat="1" ht="21.75" customHeight="1">
      <c r="A62" s="88"/>
      <c r="B62" s="89"/>
      <c r="C62" s="90" t="s">
        <v>207</v>
      </c>
      <c r="D62" s="94" t="s">
        <v>44</v>
      </c>
      <c r="E62" s="110">
        <v>71000</v>
      </c>
      <c r="F62" s="110">
        <v>71000</v>
      </c>
      <c r="G62" s="110">
        <v>65193</v>
      </c>
      <c r="H62" s="249">
        <f t="shared" si="1"/>
        <v>91.82112676056337</v>
      </c>
    </row>
    <row r="63" spans="1:8" s="33" customFormat="1" ht="21.75" customHeight="1">
      <c r="A63" s="88"/>
      <c r="B63" s="89"/>
      <c r="C63" s="90" t="s">
        <v>208</v>
      </c>
      <c r="D63" s="94" t="s">
        <v>45</v>
      </c>
      <c r="E63" s="110">
        <v>1000</v>
      </c>
      <c r="F63" s="110">
        <v>1000</v>
      </c>
      <c r="G63" s="110">
        <v>140.64</v>
      </c>
      <c r="H63" s="249">
        <f t="shared" si="1"/>
        <v>14.063999999999998</v>
      </c>
    </row>
    <row r="64" spans="1:8" s="33" customFormat="1" ht="22.5">
      <c r="A64" s="88"/>
      <c r="B64" s="89"/>
      <c r="C64" s="90" t="s">
        <v>209</v>
      </c>
      <c r="D64" s="94" t="s">
        <v>46</v>
      </c>
      <c r="E64" s="110">
        <v>2000</v>
      </c>
      <c r="F64" s="110">
        <v>2600</v>
      </c>
      <c r="G64" s="110">
        <v>2713</v>
      </c>
      <c r="H64" s="249">
        <f t="shared" si="1"/>
        <v>104.34615384615384</v>
      </c>
    </row>
    <row r="65" spans="1:8" s="33" customFormat="1" ht="21.75" customHeight="1">
      <c r="A65" s="88"/>
      <c r="B65" s="89"/>
      <c r="C65" s="90" t="s">
        <v>211</v>
      </c>
      <c r="D65" s="94" t="s">
        <v>47</v>
      </c>
      <c r="E65" s="110">
        <v>300000</v>
      </c>
      <c r="F65" s="110">
        <v>474000</v>
      </c>
      <c r="G65" s="110">
        <v>516183.96</v>
      </c>
      <c r="H65" s="249">
        <f t="shared" si="1"/>
        <v>108.89956962025317</v>
      </c>
    </row>
    <row r="66" spans="1:8" s="33" customFormat="1" ht="21.75" customHeight="1">
      <c r="A66" s="88"/>
      <c r="B66" s="89"/>
      <c r="C66" s="90" t="s">
        <v>200</v>
      </c>
      <c r="D66" s="94" t="s">
        <v>260</v>
      </c>
      <c r="E66" s="110">
        <v>63000</v>
      </c>
      <c r="F66" s="110">
        <v>47700</v>
      </c>
      <c r="G66" s="110">
        <v>48972.95</v>
      </c>
      <c r="H66" s="249">
        <f t="shared" si="1"/>
        <v>102.66865828092241</v>
      </c>
    </row>
    <row r="67" spans="1:8" s="33" customFormat="1" ht="45">
      <c r="A67" s="88"/>
      <c r="B67" s="89" t="s">
        <v>48</v>
      </c>
      <c r="C67" s="97"/>
      <c r="D67" s="94" t="s">
        <v>49</v>
      </c>
      <c r="E67" s="87">
        <f>SUM(E68:E71)</f>
        <v>554000</v>
      </c>
      <c r="F67" s="87">
        <f>SUM(F68:F72)</f>
        <v>556594</v>
      </c>
      <c r="G67" s="87">
        <f>SUM(G68:G72)</f>
        <v>547147.8800000001</v>
      </c>
      <c r="H67" s="248">
        <f t="shared" si="1"/>
        <v>98.30287067413592</v>
      </c>
    </row>
    <row r="68" spans="1:8" s="33" customFormat="1" ht="21.75" customHeight="1">
      <c r="A68" s="88"/>
      <c r="B68" s="89"/>
      <c r="C68" s="90" t="s">
        <v>212</v>
      </c>
      <c r="D68" s="94" t="s">
        <v>50</v>
      </c>
      <c r="E68" s="110">
        <v>220000</v>
      </c>
      <c r="F68" s="110">
        <v>220000</v>
      </c>
      <c r="G68" s="110">
        <v>211342.6</v>
      </c>
      <c r="H68" s="249">
        <f t="shared" si="1"/>
        <v>96.06481818181818</v>
      </c>
    </row>
    <row r="69" spans="1:8" s="33" customFormat="1" ht="21.75" customHeight="1">
      <c r="A69" s="88"/>
      <c r="B69" s="89"/>
      <c r="C69" s="90" t="s">
        <v>210</v>
      </c>
      <c r="D69" s="94" t="s">
        <v>40</v>
      </c>
      <c r="E69" s="110">
        <v>14000</v>
      </c>
      <c r="F69" s="110">
        <v>17000</v>
      </c>
      <c r="G69" s="110">
        <v>17848.77</v>
      </c>
      <c r="H69" s="249">
        <f t="shared" si="1"/>
        <v>104.99276470588235</v>
      </c>
    </row>
    <row r="70" spans="1:8" s="33" customFormat="1" ht="22.5">
      <c r="A70" s="88"/>
      <c r="B70" s="89"/>
      <c r="C70" s="90" t="s">
        <v>216</v>
      </c>
      <c r="D70" s="94" t="s">
        <v>397</v>
      </c>
      <c r="E70" s="110">
        <v>280000</v>
      </c>
      <c r="F70" s="110">
        <v>308561</v>
      </c>
      <c r="G70" s="110">
        <v>309816.45</v>
      </c>
      <c r="H70" s="249">
        <f t="shared" si="1"/>
        <v>100.40687254708145</v>
      </c>
    </row>
    <row r="71" spans="1:8" s="33" customFormat="1" ht="52.5" customHeight="1">
      <c r="A71" s="88"/>
      <c r="B71" s="89"/>
      <c r="C71" s="90" t="s">
        <v>193</v>
      </c>
      <c r="D71" s="94" t="s">
        <v>7</v>
      </c>
      <c r="E71" s="110">
        <v>40000</v>
      </c>
      <c r="F71" s="110">
        <v>10000</v>
      </c>
      <c r="G71" s="110">
        <v>7107.26</v>
      </c>
      <c r="H71" s="249">
        <f t="shared" si="1"/>
        <v>71.0726</v>
      </c>
    </row>
    <row r="72" spans="1:8" s="33" customFormat="1" ht="22.5">
      <c r="A72" s="88"/>
      <c r="B72" s="89"/>
      <c r="C72" s="90" t="s">
        <v>200</v>
      </c>
      <c r="D72" s="94" t="s">
        <v>260</v>
      </c>
      <c r="E72" s="110">
        <v>0</v>
      </c>
      <c r="F72" s="110">
        <v>1033</v>
      </c>
      <c r="G72" s="110">
        <v>1032.8</v>
      </c>
      <c r="H72" s="249">
        <f t="shared" si="1"/>
        <v>99.98063891577928</v>
      </c>
    </row>
    <row r="73" spans="1:8" s="33" customFormat="1" ht="33.75">
      <c r="A73" s="88"/>
      <c r="B73" s="89" t="s">
        <v>51</v>
      </c>
      <c r="C73" s="97"/>
      <c r="D73" s="94" t="s">
        <v>52</v>
      </c>
      <c r="E73" s="87">
        <f>SUM(E74:E75)</f>
        <v>7295275</v>
      </c>
      <c r="F73" s="87">
        <f>SUM(F74:F75)</f>
        <v>7367160</v>
      </c>
      <c r="G73" s="87">
        <f>SUM(G74:G75)</f>
        <v>7555715.33</v>
      </c>
      <c r="H73" s="248">
        <f t="shared" si="1"/>
        <v>102.5594032164362</v>
      </c>
    </row>
    <row r="74" spans="1:8" s="33" customFormat="1" ht="21.75" customHeight="1">
      <c r="A74" s="88"/>
      <c r="B74" s="89"/>
      <c r="C74" s="90" t="s">
        <v>213</v>
      </c>
      <c r="D74" s="94" t="s">
        <v>53</v>
      </c>
      <c r="E74" s="110">
        <v>6620275</v>
      </c>
      <c r="F74" s="110">
        <v>6692160</v>
      </c>
      <c r="G74" s="110">
        <v>6925590</v>
      </c>
      <c r="H74" s="249">
        <f aca="true" t="shared" si="4" ref="H74:H139">G74/F74*100</f>
        <v>103.48811146177019</v>
      </c>
    </row>
    <row r="75" spans="1:8" s="33" customFormat="1" ht="21.75" customHeight="1">
      <c r="A75" s="88"/>
      <c r="B75" s="89"/>
      <c r="C75" s="90" t="s">
        <v>214</v>
      </c>
      <c r="D75" s="94" t="s">
        <v>54</v>
      </c>
      <c r="E75" s="110">
        <v>675000</v>
      </c>
      <c r="F75" s="110">
        <v>675000</v>
      </c>
      <c r="G75" s="110">
        <v>630125.33</v>
      </c>
      <c r="H75" s="249">
        <f t="shared" si="4"/>
        <v>93.35190074074073</v>
      </c>
    </row>
    <row r="76" spans="1:8" s="33" customFormat="1" ht="33.75">
      <c r="A76" s="88"/>
      <c r="B76" s="89">
        <v>75647</v>
      </c>
      <c r="C76" s="90"/>
      <c r="D76" s="49" t="s">
        <v>220</v>
      </c>
      <c r="E76" s="110">
        <f>SUM(E77)</f>
        <v>0</v>
      </c>
      <c r="F76" s="110">
        <f>SUM(F77)</f>
        <v>3615</v>
      </c>
      <c r="G76" s="110">
        <f>SUM(G77)</f>
        <v>3615</v>
      </c>
      <c r="H76" s="248">
        <f t="shared" si="4"/>
        <v>100</v>
      </c>
    </row>
    <row r="77" spans="1:8" s="33" customFormat="1" ht="21.75" customHeight="1">
      <c r="A77" s="88"/>
      <c r="B77" s="89"/>
      <c r="C77" s="90" t="s">
        <v>197</v>
      </c>
      <c r="D77" s="94" t="s">
        <v>15</v>
      </c>
      <c r="E77" s="110">
        <v>0</v>
      </c>
      <c r="F77" s="110">
        <v>3615</v>
      </c>
      <c r="G77" s="110">
        <v>3615</v>
      </c>
      <c r="H77" s="249">
        <f t="shared" si="4"/>
        <v>100</v>
      </c>
    </row>
    <row r="78" spans="1:8" s="8" customFormat="1" ht="24.75" customHeight="1">
      <c r="A78" s="39" t="s">
        <v>55</v>
      </c>
      <c r="B78" s="4"/>
      <c r="C78" s="5"/>
      <c r="D78" s="40" t="s">
        <v>56</v>
      </c>
      <c r="E78" s="76">
        <f>SUM(E79,E81,E83,E88,E86)</f>
        <v>13918997</v>
      </c>
      <c r="F78" s="76">
        <f>SUM(F79,F81,F83,F88,F86)</f>
        <v>15009719</v>
      </c>
      <c r="G78" s="76">
        <f>SUM(G79,G81,G83,G88,G86)</f>
        <v>15014362.12</v>
      </c>
      <c r="H78" s="247">
        <f t="shared" si="4"/>
        <v>100.03093409010522</v>
      </c>
    </row>
    <row r="79" spans="1:8" s="33" customFormat="1" ht="33.75">
      <c r="A79" s="88"/>
      <c r="B79" s="89" t="s">
        <v>57</v>
      </c>
      <c r="C79" s="97"/>
      <c r="D79" s="94" t="s">
        <v>58</v>
      </c>
      <c r="E79" s="87">
        <f>SUM(E80)</f>
        <v>10347873</v>
      </c>
      <c r="F79" s="87">
        <f>SUM(F80)</f>
        <v>11404348</v>
      </c>
      <c r="G79" s="87">
        <f>SUM(G80)</f>
        <v>11404348</v>
      </c>
      <c r="H79" s="248">
        <f t="shared" si="4"/>
        <v>100</v>
      </c>
    </row>
    <row r="80" spans="1:8" s="33" customFormat="1" ht="24" customHeight="1">
      <c r="A80" s="88"/>
      <c r="B80" s="89"/>
      <c r="C80" s="90">
        <v>2920</v>
      </c>
      <c r="D80" s="94" t="s">
        <v>59</v>
      </c>
      <c r="E80" s="110">
        <v>10347873</v>
      </c>
      <c r="F80" s="110">
        <v>11404348</v>
      </c>
      <c r="G80" s="110">
        <v>11404348</v>
      </c>
      <c r="H80" s="249">
        <f t="shared" si="4"/>
        <v>100</v>
      </c>
    </row>
    <row r="81" spans="1:8" s="33" customFormat="1" ht="21.75" customHeight="1">
      <c r="A81" s="88"/>
      <c r="B81" s="89" t="s">
        <v>228</v>
      </c>
      <c r="C81" s="97"/>
      <c r="D81" s="94" t="s">
        <v>227</v>
      </c>
      <c r="E81" s="87">
        <f>SUM(E82)</f>
        <v>2703600</v>
      </c>
      <c r="F81" s="87">
        <f>SUM(F82)</f>
        <v>2703600</v>
      </c>
      <c r="G81" s="87">
        <f>SUM(G82)</f>
        <v>2703600</v>
      </c>
      <c r="H81" s="248">
        <f t="shared" si="4"/>
        <v>100</v>
      </c>
    </row>
    <row r="82" spans="1:8" s="33" customFormat="1" ht="25.5" customHeight="1">
      <c r="A82" s="88"/>
      <c r="B82" s="89"/>
      <c r="C82" s="90">
        <v>2920</v>
      </c>
      <c r="D82" s="94" t="s">
        <v>59</v>
      </c>
      <c r="E82" s="110">
        <v>2703600</v>
      </c>
      <c r="F82" s="110">
        <v>2703600</v>
      </c>
      <c r="G82" s="110">
        <v>2703600</v>
      </c>
      <c r="H82" s="249">
        <f t="shared" si="4"/>
        <v>100</v>
      </c>
    </row>
    <row r="83" spans="1:8" s="33" customFormat="1" ht="21" customHeight="1">
      <c r="A83" s="88"/>
      <c r="B83" s="89">
        <v>75814</v>
      </c>
      <c r="C83" s="97"/>
      <c r="D83" s="94" t="s">
        <v>60</v>
      </c>
      <c r="E83" s="87">
        <f>SUM(E84:E85)</f>
        <v>5000</v>
      </c>
      <c r="F83" s="87">
        <f>SUM(F84:F85)</f>
        <v>39247</v>
      </c>
      <c r="G83" s="87">
        <f>SUM(G84:G85)</f>
        <v>43792.119999999995</v>
      </c>
      <c r="H83" s="248">
        <f t="shared" si="4"/>
        <v>111.58080872423368</v>
      </c>
    </row>
    <row r="84" spans="1:8" s="33" customFormat="1" ht="21.75" customHeight="1">
      <c r="A84" s="88"/>
      <c r="B84" s="89"/>
      <c r="C84" s="90" t="s">
        <v>196</v>
      </c>
      <c r="D84" s="94" t="s">
        <v>14</v>
      </c>
      <c r="E84" s="110">
        <v>5000</v>
      </c>
      <c r="F84" s="110">
        <v>14000</v>
      </c>
      <c r="G84" s="110">
        <v>18545.12</v>
      </c>
      <c r="H84" s="249">
        <f t="shared" si="4"/>
        <v>132.46514285714287</v>
      </c>
    </row>
    <row r="85" spans="1:8" s="33" customFormat="1" ht="21.75" customHeight="1">
      <c r="A85" s="88"/>
      <c r="B85" s="89"/>
      <c r="C85" s="90" t="s">
        <v>197</v>
      </c>
      <c r="D85" s="94" t="s">
        <v>15</v>
      </c>
      <c r="E85" s="110">
        <v>0</v>
      </c>
      <c r="F85" s="110">
        <v>25247</v>
      </c>
      <c r="G85" s="110">
        <v>25247</v>
      </c>
      <c r="H85" s="249">
        <f t="shared" si="4"/>
        <v>100</v>
      </c>
    </row>
    <row r="86" spans="1:8" s="33" customFormat="1" ht="21.75" customHeight="1">
      <c r="A86" s="88"/>
      <c r="B86" s="89">
        <v>75815</v>
      </c>
      <c r="C86" s="90"/>
      <c r="D86" s="94" t="s">
        <v>436</v>
      </c>
      <c r="E86" s="110">
        <f>SUM(E87)</f>
        <v>0</v>
      </c>
      <c r="F86" s="110">
        <f>SUM(F87)</f>
        <v>0</v>
      </c>
      <c r="G86" s="110">
        <f>SUM(G87)</f>
        <v>98</v>
      </c>
      <c r="H86" s="249">
        <v>0</v>
      </c>
    </row>
    <row r="87" spans="1:8" s="33" customFormat="1" ht="21.75" customHeight="1">
      <c r="A87" s="88"/>
      <c r="B87" s="89"/>
      <c r="C87" s="90">
        <v>2980</v>
      </c>
      <c r="D87" s="94" t="s">
        <v>436</v>
      </c>
      <c r="E87" s="110">
        <v>0</v>
      </c>
      <c r="F87" s="110">
        <v>0</v>
      </c>
      <c r="G87" s="110">
        <v>98</v>
      </c>
      <c r="H87" s="249">
        <v>0</v>
      </c>
    </row>
    <row r="88" spans="1:8" s="33" customFormat="1" ht="20.25" customHeight="1">
      <c r="A88" s="88"/>
      <c r="B88" s="89" t="s">
        <v>280</v>
      </c>
      <c r="C88" s="97"/>
      <c r="D88" s="94" t="s">
        <v>281</v>
      </c>
      <c r="E88" s="87">
        <f>SUM(E89)</f>
        <v>862524</v>
      </c>
      <c r="F88" s="87">
        <f>SUM(F89)</f>
        <v>862524</v>
      </c>
      <c r="G88" s="87">
        <f>SUM(G89)</f>
        <v>862524</v>
      </c>
      <c r="H88" s="248">
        <f t="shared" si="4"/>
        <v>100</v>
      </c>
    </row>
    <row r="89" spans="1:8" s="33" customFormat="1" ht="25.5" customHeight="1">
      <c r="A89" s="88"/>
      <c r="B89" s="89"/>
      <c r="C89" s="90">
        <v>2920</v>
      </c>
      <c r="D89" s="94" t="s">
        <v>59</v>
      </c>
      <c r="E89" s="110">
        <v>862524</v>
      </c>
      <c r="F89" s="110">
        <v>862524</v>
      </c>
      <c r="G89" s="110">
        <v>862524</v>
      </c>
      <c r="H89" s="249">
        <f t="shared" si="4"/>
        <v>100</v>
      </c>
    </row>
    <row r="90" spans="1:8" s="9" customFormat="1" ht="25.5" customHeight="1">
      <c r="A90" s="44" t="s">
        <v>121</v>
      </c>
      <c r="B90" s="45"/>
      <c r="C90" s="46"/>
      <c r="D90" s="47" t="s">
        <v>122</v>
      </c>
      <c r="E90" s="192">
        <f>SUM(E91,E100,E98,E105)</f>
        <v>0</v>
      </c>
      <c r="F90" s="192">
        <f>SUM(F91,F100,F98,F105)</f>
        <v>215278</v>
      </c>
      <c r="G90" s="192">
        <f>SUM(G91,G100,G98,G105)</f>
        <v>213859.85000000003</v>
      </c>
      <c r="H90" s="247">
        <f t="shared" si="4"/>
        <v>99.34124713161589</v>
      </c>
    </row>
    <row r="91" spans="1:8" s="33" customFormat="1" ht="20.25" customHeight="1">
      <c r="A91" s="83"/>
      <c r="B91" s="194" t="s">
        <v>123</v>
      </c>
      <c r="C91" s="104"/>
      <c r="D91" s="49" t="s">
        <v>61</v>
      </c>
      <c r="E91" s="139">
        <f>SUM(E92:E97)</f>
        <v>0</v>
      </c>
      <c r="F91" s="139">
        <f>SUM(F92:F97)</f>
        <v>109807</v>
      </c>
      <c r="G91" s="139">
        <f>SUM(G92:G97)</f>
        <v>102875.67000000001</v>
      </c>
      <c r="H91" s="248">
        <f t="shared" si="4"/>
        <v>93.6877157193986</v>
      </c>
    </row>
    <row r="92" spans="1:8" s="33" customFormat="1" ht="78.75">
      <c r="A92" s="100"/>
      <c r="B92" s="83"/>
      <c r="C92" s="85" t="s">
        <v>195</v>
      </c>
      <c r="D92" s="94" t="s">
        <v>65</v>
      </c>
      <c r="E92" s="139">
        <v>0</v>
      </c>
      <c r="F92" s="139">
        <v>36560</v>
      </c>
      <c r="G92" s="139">
        <v>40933.3</v>
      </c>
      <c r="H92" s="249">
        <f t="shared" si="4"/>
        <v>111.96198030634574</v>
      </c>
    </row>
    <row r="93" spans="1:8" s="33" customFormat="1" ht="22.5" customHeight="1">
      <c r="A93" s="100"/>
      <c r="B93" s="195"/>
      <c r="C93" s="85" t="s">
        <v>197</v>
      </c>
      <c r="D93" s="94" t="s">
        <v>15</v>
      </c>
      <c r="E93" s="139">
        <v>0</v>
      </c>
      <c r="F93" s="139">
        <v>35000</v>
      </c>
      <c r="G93" s="139">
        <v>33879.66</v>
      </c>
      <c r="H93" s="249">
        <f t="shared" si="4"/>
        <v>96.79902857142858</v>
      </c>
    </row>
    <row r="94" spans="1:8" s="33" customFormat="1" ht="50.25" customHeight="1">
      <c r="A94" s="100"/>
      <c r="B94" s="195"/>
      <c r="C94" s="85">
        <v>2030</v>
      </c>
      <c r="D94" s="94" t="s">
        <v>262</v>
      </c>
      <c r="E94" s="139">
        <v>0</v>
      </c>
      <c r="F94" s="139">
        <v>27691</v>
      </c>
      <c r="G94" s="139">
        <v>17507.86</v>
      </c>
      <c r="H94" s="249">
        <f t="shared" si="4"/>
        <v>63.22581344119028</v>
      </c>
    </row>
    <row r="95" spans="1:8" s="33" customFormat="1" ht="56.25">
      <c r="A95" s="100"/>
      <c r="B95" s="195"/>
      <c r="C95" s="85">
        <v>2310</v>
      </c>
      <c r="D95" s="49" t="s">
        <v>419</v>
      </c>
      <c r="E95" s="139">
        <v>0</v>
      </c>
      <c r="F95" s="139">
        <v>980</v>
      </c>
      <c r="G95" s="139">
        <v>978.71</v>
      </c>
      <c r="H95" s="249">
        <f t="shared" si="4"/>
        <v>99.86836734693878</v>
      </c>
    </row>
    <row r="96" spans="1:8" s="33" customFormat="1" ht="58.5" customHeight="1">
      <c r="A96" s="104"/>
      <c r="B96" s="195"/>
      <c r="C96" s="85">
        <v>2320</v>
      </c>
      <c r="D96" s="49" t="s">
        <v>352</v>
      </c>
      <c r="E96" s="139">
        <v>0</v>
      </c>
      <c r="F96" s="139">
        <v>600</v>
      </c>
      <c r="G96" s="139">
        <v>600</v>
      </c>
      <c r="H96" s="249">
        <f t="shared" si="4"/>
        <v>100</v>
      </c>
    </row>
    <row r="97" spans="1:8" s="33" customFormat="1" ht="51" customHeight="1">
      <c r="A97" s="104"/>
      <c r="B97" s="83"/>
      <c r="C97" s="85">
        <v>2440</v>
      </c>
      <c r="D97" s="94" t="s">
        <v>226</v>
      </c>
      <c r="E97" s="139">
        <v>0</v>
      </c>
      <c r="F97" s="139">
        <v>8976</v>
      </c>
      <c r="G97" s="139">
        <v>8976.14</v>
      </c>
      <c r="H97" s="249">
        <f t="shared" si="4"/>
        <v>100.00155971479501</v>
      </c>
    </row>
    <row r="98" spans="1:8" s="33" customFormat="1" ht="23.25" customHeight="1">
      <c r="A98" s="104"/>
      <c r="B98" s="83">
        <v>80104</v>
      </c>
      <c r="C98" s="85"/>
      <c r="D98" s="94" t="s">
        <v>304</v>
      </c>
      <c r="E98" s="139">
        <f>SUM(E99)</f>
        <v>0</v>
      </c>
      <c r="F98" s="139">
        <f>SUM(F99)</f>
        <v>5100</v>
      </c>
      <c r="G98" s="139">
        <f>SUM(G99)</f>
        <v>5051.42</v>
      </c>
      <c r="H98" s="248">
        <f t="shared" si="4"/>
        <v>99.04745098039216</v>
      </c>
    </row>
    <row r="99" spans="1:8" s="33" customFormat="1" ht="78.75">
      <c r="A99" s="104"/>
      <c r="B99" s="83"/>
      <c r="C99" s="85" t="s">
        <v>195</v>
      </c>
      <c r="D99" s="94" t="s">
        <v>65</v>
      </c>
      <c r="E99" s="139">
        <v>0</v>
      </c>
      <c r="F99" s="139">
        <v>5100</v>
      </c>
      <c r="G99" s="139">
        <v>5051.42</v>
      </c>
      <c r="H99" s="248">
        <f t="shared" si="4"/>
        <v>99.04745098039216</v>
      </c>
    </row>
    <row r="100" spans="1:8" s="33" customFormat="1" ht="25.5" customHeight="1">
      <c r="A100" s="104"/>
      <c r="B100" s="83">
        <v>80110</v>
      </c>
      <c r="C100" s="85"/>
      <c r="D100" s="82" t="s">
        <v>62</v>
      </c>
      <c r="E100" s="139">
        <f>SUM(E101:E104)</f>
        <v>0</v>
      </c>
      <c r="F100" s="139">
        <f>SUM(F101:F104)</f>
        <v>20927</v>
      </c>
      <c r="G100" s="139">
        <f>SUM(G101:G104)</f>
        <v>26488.760000000002</v>
      </c>
      <c r="H100" s="248">
        <f t="shared" si="4"/>
        <v>126.57695799684619</v>
      </c>
    </row>
    <row r="101" spans="1:8" s="33" customFormat="1" ht="78.75">
      <c r="A101" s="104"/>
      <c r="B101" s="83"/>
      <c r="C101" s="85" t="s">
        <v>195</v>
      </c>
      <c r="D101" s="94" t="s">
        <v>65</v>
      </c>
      <c r="E101" s="139">
        <v>0</v>
      </c>
      <c r="F101" s="139">
        <v>6829</v>
      </c>
      <c r="G101" s="139">
        <v>6489.2</v>
      </c>
      <c r="H101" s="249">
        <f t="shared" si="4"/>
        <v>95.02416166349393</v>
      </c>
    </row>
    <row r="102" spans="1:8" s="33" customFormat="1" ht="20.25" customHeight="1">
      <c r="A102" s="104"/>
      <c r="B102" s="83"/>
      <c r="C102" s="85" t="s">
        <v>197</v>
      </c>
      <c r="D102" s="94" t="s">
        <v>15</v>
      </c>
      <c r="E102" s="139">
        <v>0</v>
      </c>
      <c r="F102" s="139">
        <v>618</v>
      </c>
      <c r="G102" s="139">
        <v>6519.47</v>
      </c>
      <c r="H102" s="249">
        <f t="shared" si="4"/>
        <v>1054.9304207119742</v>
      </c>
    </row>
    <row r="103" spans="1:8" s="33" customFormat="1" ht="56.25">
      <c r="A103" s="104"/>
      <c r="B103" s="83"/>
      <c r="C103" s="85">
        <v>2320</v>
      </c>
      <c r="D103" s="49" t="s">
        <v>352</v>
      </c>
      <c r="E103" s="139">
        <v>0</v>
      </c>
      <c r="F103" s="139">
        <v>600</v>
      </c>
      <c r="G103" s="139">
        <v>600</v>
      </c>
      <c r="H103" s="249">
        <f t="shared" si="4"/>
        <v>100</v>
      </c>
    </row>
    <row r="104" spans="1:8" s="33" customFormat="1" ht="67.5">
      <c r="A104" s="105"/>
      <c r="B104" s="83"/>
      <c r="C104" s="85">
        <v>2705</v>
      </c>
      <c r="D104" s="82" t="s">
        <v>422</v>
      </c>
      <c r="E104" s="139">
        <v>0</v>
      </c>
      <c r="F104" s="139">
        <v>12880</v>
      </c>
      <c r="G104" s="139">
        <v>12880.09</v>
      </c>
      <c r="H104" s="249">
        <f t="shared" si="4"/>
        <v>100.00069875776398</v>
      </c>
    </row>
    <row r="105" spans="1:8" s="33" customFormat="1" ht="21.75" customHeight="1">
      <c r="A105" s="105"/>
      <c r="B105" s="83">
        <v>80195</v>
      </c>
      <c r="C105" s="85"/>
      <c r="D105" s="82" t="s">
        <v>6</v>
      </c>
      <c r="E105" s="139">
        <f>E106</f>
        <v>0</v>
      </c>
      <c r="F105" s="139">
        <f>F106</f>
        <v>79444</v>
      </c>
      <c r="G105" s="139">
        <f>G106</f>
        <v>79444</v>
      </c>
      <c r="H105" s="248">
        <f t="shared" si="4"/>
        <v>100</v>
      </c>
    </row>
    <row r="106" spans="1:8" s="33" customFormat="1" ht="45">
      <c r="A106" s="105"/>
      <c r="B106" s="83"/>
      <c r="C106" s="85">
        <v>2030</v>
      </c>
      <c r="D106" s="94" t="s">
        <v>262</v>
      </c>
      <c r="E106" s="139">
        <v>0</v>
      </c>
      <c r="F106" s="139">
        <v>79444</v>
      </c>
      <c r="G106" s="139">
        <v>79444</v>
      </c>
      <c r="H106" s="249">
        <f t="shared" si="4"/>
        <v>100</v>
      </c>
    </row>
    <row r="107" spans="1:8" s="8" customFormat="1" ht="24.75" customHeight="1">
      <c r="A107" s="39" t="s">
        <v>188</v>
      </c>
      <c r="B107" s="4"/>
      <c r="C107" s="5"/>
      <c r="D107" s="40" t="s">
        <v>231</v>
      </c>
      <c r="E107" s="76">
        <f>SUM(E111,E113,E116,E122,E108,E120)</f>
        <v>7108846</v>
      </c>
      <c r="F107" s="76">
        <f>SUM(F111,F113,F116,F122,F108,F120)</f>
        <v>9034398</v>
      </c>
      <c r="G107" s="76">
        <f>SUM(G111,G113,G116,G122,G108,G120)</f>
        <v>8743616.53</v>
      </c>
      <c r="H107" s="247">
        <f t="shared" si="4"/>
        <v>96.78139628119105</v>
      </c>
    </row>
    <row r="108" spans="1:8" s="33" customFormat="1" ht="57" customHeight="1">
      <c r="A108" s="88"/>
      <c r="B108" s="64">
        <v>85212</v>
      </c>
      <c r="C108" s="96"/>
      <c r="D108" s="94" t="s">
        <v>313</v>
      </c>
      <c r="E108" s="87">
        <f>SUM(E109:E110)</f>
        <v>5507000</v>
      </c>
      <c r="F108" s="87">
        <f>SUM(F109:F110)</f>
        <v>6338000</v>
      </c>
      <c r="G108" s="87">
        <f>SUM(G109:G110)</f>
        <v>6164715.2299999995</v>
      </c>
      <c r="H108" s="248">
        <f t="shared" si="4"/>
        <v>97.26593925528557</v>
      </c>
    </row>
    <row r="109" spans="1:8" s="33" customFormat="1" ht="18.75" customHeight="1">
      <c r="A109" s="88"/>
      <c r="B109" s="64"/>
      <c r="C109" s="96" t="s">
        <v>197</v>
      </c>
      <c r="D109" s="94" t="s">
        <v>379</v>
      </c>
      <c r="E109" s="87">
        <v>0</v>
      </c>
      <c r="F109" s="110">
        <v>10000</v>
      </c>
      <c r="G109" s="110">
        <v>16587.34</v>
      </c>
      <c r="H109" s="249">
        <f t="shared" si="4"/>
        <v>165.8734</v>
      </c>
    </row>
    <row r="110" spans="1:8" s="33" customFormat="1" ht="67.5">
      <c r="A110" s="88"/>
      <c r="B110" s="64"/>
      <c r="C110" s="96">
        <v>2010</v>
      </c>
      <c r="D110" s="94" t="s">
        <v>350</v>
      </c>
      <c r="E110" s="110">
        <v>5507000</v>
      </c>
      <c r="F110" s="110">
        <v>6328000</v>
      </c>
      <c r="G110" s="110">
        <v>6148127.89</v>
      </c>
      <c r="H110" s="249">
        <f t="shared" si="4"/>
        <v>97.15752038558786</v>
      </c>
    </row>
    <row r="111" spans="1:8" s="33" customFormat="1" ht="56.25">
      <c r="A111" s="88"/>
      <c r="B111" s="64">
        <v>85213</v>
      </c>
      <c r="C111" s="97"/>
      <c r="D111" s="94" t="s">
        <v>261</v>
      </c>
      <c r="E111" s="87">
        <f>SUM(E112)</f>
        <v>74700</v>
      </c>
      <c r="F111" s="87">
        <f>SUM(F112)</f>
        <v>74700</v>
      </c>
      <c r="G111" s="87">
        <f>SUM(G112)</f>
        <v>50633.54</v>
      </c>
      <c r="H111" s="248">
        <f t="shared" si="4"/>
        <v>67.78251673360107</v>
      </c>
    </row>
    <row r="112" spans="1:8" s="33" customFormat="1" ht="67.5">
      <c r="A112" s="88"/>
      <c r="B112" s="64"/>
      <c r="C112" s="97">
        <v>2010</v>
      </c>
      <c r="D112" s="94" t="s">
        <v>350</v>
      </c>
      <c r="E112" s="110">
        <v>74700</v>
      </c>
      <c r="F112" s="110">
        <v>74700</v>
      </c>
      <c r="G112" s="110">
        <v>50633.54</v>
      </c>
      <c r="H112" s="249">
        <f t="shared" si="4"/>
        <v>67.78251673360107</v>
      </c>
    </row>
    <row r="113" spans="1:8" s="33" customFormat="1" ht="33.75">
      <c r="A113" s="88"/>
      <c r="B113" s="89" t="s">
        <v>189</v>
      </c>
      <c r="C113" s="97"/>
      <c r="D113" s="94" t="s">
        <v>66</v>
      </c>
      <c r="E113" s="87">
        <f>SUM(E114:E115)</f>
        <v>1005400</v>
      </c>
      <c r="F113" s="87">
        <f>SUM(F114:F115)</f>
        <v>1027110</v>
      </c>
      <c r="G113" s="87">
        <f>SUM(G114:G115)</f>
        <v>950873.87</v>
      </c>
      <c r="H113" s="248">
        <f t="shared" si="4"/>
        <v>92.57760804587629</v>
      </c>
    </row>
    <row r="114" spans="1:8" s="33" customFormat="1" ht="67.5">
      <c r="A114" s="88"/>
      <c r="B114" s="89"/>
      <c r="C114" s="90">
        <v>2010</v>
      </c>
      <c r="D114" s="94" t="s">
        <v>350</v>
      </c>
      <c r="E114" s="110">
        <v>569300</v>
      </c>
      <c r="F114" s="110">
        <v>430000</v>
      </c>
      <c r="G114" s="110">
        <v>401063.99</v>
      </c>
      <c r="H114" s="249">
        <f t="shared" si="4"/>
        <v>93.27069534883721</v>
      </c>
    </row>
    <row r="115" spans="1:8" s="33" customFormat="1" ht="45">
      <c r="A115" s="88"/>
      <c r="B115" s="89"/>
      <c r="C115" s="90">
        <v>2030</v>
      </c>
      <c r="D115" s="94" t="s">
        <v>262</v>
      </c>
      <c r="E115" s="110">
        <v>436100</v>
      </c>
      <c r="F115" s="110">
        <v>597110</v>
      </c>
      <c r="G115" s="110">
        <v>549809.88</v>
      </c>
      <c r="H115" s="249">
        <f t="shared" si="4"/>
        <v>92.07849140024452</v>
      </c>
    </row>
    <row r="116" spans="1:8" s="33" customFormat="1" ht="24.75" customHeight="1">
      <c r="A116" s="88"/>
      <c r="B116" s="89" t="s">
        <v>190</v>
      </c>
      <c r="C116" s="97"/>
      <c r="D116" s="94" t="s">
        <v>68</v>
      </c>
      <c r="E116" s="87">
        <f>SUM(E117:E119)</f>
        <v>380200</v>
      </c>
      <c r="F116" s="87">
        <f>SUM(F117:F119)</f>
        <v>472502</v>
      </c>
      <c r="G116" s="87">
        <f>SUM(G117:G119)</f>
        <v>494718.76</v>
      </c>
      <c r="H116" s="248">
        <f t="shared" si="4"/>
        <v>104.70193988596874</v>
      </c>
    </row>
    <row r="117" spans="1:8" s="33" customFormat="1" ht="22.5" customHeight="1">
      <c r="A117" s="88"/>
      <c r="B117" s="89"/>
      <c r="C117" s="96" t="s">
        <v>244</v>
      </c>
      <c r="D117" s="94" t="s">
        <v>245</v>
      </c>
      <c r="E117" s="110">
        <v>68000</v>
      </c>
      <c r="F117" s="110">
        <v>129768</v>
      </c>
      <c r="G117" s="110">
        <v>151149.5</v>
      </c>
      <c r="H117" s="249">
        <f t="shared" si="4"/>
        <v>116.47671228654212</v>
      </c>
    </row>
    <row r="118" spans="1:8" s="33" customFormat="1" ht="22.5" customHeight="1">
      <c r="A118" s="88"/>
      <c r="B118" s="89"/>
      <c r="C118" s="96" t="s">
        <v>197</v>
      </c>
      <c r="D118" s="94" t="s">
        <v>15</v>
      </c>
      <c r="E118" s="110">
        <v>0</v>
      </c>
      <c r="F118" s="110">
        <v>3534</v>
      </c>
      <c r="G118" s="110">
        <v>4369.26</v>
      </c>
      <c r="H118" s="249">
        <f t="shared" si="4"/>
        <v>123.63497453310697</v>
      </c>
    </row>
    <row r="119" spans="1:8" s="33" customFormat="1" ht="45">
      <c r="A119" s="88"/>
      <c r="B119" s="89"/>
      <c r="C119" s="90">
        <v>2030</v>
      </c>
      <c r="D119" s="94" t="s">
        <v>262</v>
      </c>
      <c r="E119" s="110">
        <v>312200</v>
      </c>
      <c r="F119" s="110">
        <v>339200</v>
      </c>
      <c r="G119" s="110">
        <v>339200</v>
      </c>
      <c r="H119" s="249">
        <f t="shared" si="4"/>
        <v>100</v>
      </c>
    </row>
    <row r="120" spans="1:8" s="33" customFormat="1" ht="22.5">
      <c r="A120" s="88"/>
      <c r="B120" s="89">
        <v>85278</v>
      </c>
      <c r="C120" s="90"/>
      <c r="D120" s="94" t="s">
        <v>416</v>
      </c>
      <c r="E120" s="110">
        <f>E121</f>
        <v>0</v>
      </c>
      <c r="F120" s="110">
        <f>F121</f>
        <v>242097</v>
      </c>
      <c r="G120" s="110">
        <f>G121</f>
        <v>206240</v>
      </c>
      <c r="H120" s="248">
        <f t="shared" si="4"/>
        <v>85.18899449394252</v>
      </c>
    </row>
    <row r="121" spans="1:8" s="33" customFormat="1" ht="67.5">
      <c r="A121" s="88"/>
      <c r="B121" s="89"/>
      <c r="C121" s="90">
        <v>2010</v>
      </c>
      <c r="D121" s="94" t="s">
        <v>350</v>
      </c>
      <c r="E121" s="110">
        <v>0</v>
      </c>
      <c r="F121" s="110">
        <v>242097</v>
      </c>
      <c r="G121" s="110">
        <v>206240</v>
      </c>
      <c r="H121" s="249">
        <f t="shared" si="4"/>
        <v>85.18899449394252</v>
      </c>
    </row>
    <row r="122" spans="1:8" s="33" customFormat="1" ht="24" customHeight="1">
      <c r="A122" s="88"/>
      <c r="B122" s="89">
        <v>85295</v>
      </c>
      <c r="C122" s="90"/>
      <c r="D122" s="94" t="s">
        <v>265</v>
      </c>
      <c r="E122" s="87">
        <f>SUM(E123)</f>
        <v>141546</v>
      </c>
      <c r="F122" s="87">
        <f>SUM(F123)</f>
        <v>879989</v>
      </c>
      <c r="G122" s="87">
        <f>SUM(G123)</f>
        <v>876435.13</v>
      </c>
      <c r="H122" s="248">
        <f t="shared" si="4"/>
        <v>99.59614608818974</v>
      </c>
    </row>
    <row r="123" spans="1:8" s="33" customFormat="1" ht="45">
      <c r="A123" s="88"/>
      <c r="B123" s="89"/>
      <c r="C123" s="90">
        <v>2030</v>
      </c>
      <c r="D123" s="94" t="s">
        <v>354</v>
      </c>
      <c r="E123" s="110">
        <v>141546</v>
      </c>
      <c r="F123" s="110">
        <v>879989</v>
      </c>
      <c r="G123" s="110">
        <v>876435.13</v>
      </c>
      <c r="H123" s="249">
        <f t="shared" si="4"/>
        <v>99.59614608818974</v>
      </c>
    </row>
    <row r="124" spans="1:8" s="51" customFormat="1" ht="23.25" customHeight="1">
      <c r="A124" s="39">
        <v>854</v>
      </c>
      <c r="B124" s="42"/>
      <c r="C124" s="43"/>
      <c r="D124" s="40" t="s">
        <v>69</v>
      </c>
      <c r="E124" s="52">
        <f>SUM(E125)</f>
        <v>0</v>
      </c>
      <c r="F124" s="52">
        <f>SUM(F125)</f>
        <v>527131</v>
      </c>
      <c r="G124" s="52">
        <f>SUM(G125)</f>
        <v>526702.05</v>
      </c>
      <c r="H124" s="247">
        <f t="shared" si="4"/>
        <v>99.91862554089971</v>
      </c>
    </row>
    <row r="125" spans="1:8" s="33" customFormat="1" ht="20.25" customHeight="1">
      <c r="A125" s="88"/>
      <c r="B125" s="89">
        <v>85415</v>
      </c>
      <c r="C125" s="90"/>
      <c r="D125" s="94" t="s">
        <v>344</v>
      </c>
      <c r="E125" s="110">
        <f>SUM(E127)</f>
        <v>0</v>
      </c>
      <c r="F125" s="110">
        <f>SUM(F126:F127)</f>
        <v>527131</v>
      </c>
      <c r="G125" s="110">
        <f>SUM(G126:G127)</f>
        <v>526702.05</v>
      </c>
      <c r="H125" s="248">
        <f t="shared" si="4"/>
        <v>99.91862554089971</v>
      </c>
    </row>
    <row r="126" spans="1:8" s="33" customFormat="1" ht="20.25" customHeight="1">
      <c r="A126" s="88"/>
      <c r="B126" s="89"/>
      <c r="C126" s="90" t="s">
        <v>197</v>
      </c>
      <c r="D126" s="94" t="s">
        <v>15</v>
      </c>
      <c r="E126" s="110">
        <v>0</v>
      </c>
      <c r="F126" s="110">
        <v>165</v>
      </c>
      <c r="G126" s="110">
        <v>165</v>
      </c>
      <c r="H126" s="249">
        <f t="shared" si="4"/>
        <v>100</v>
      </c>
    </row>
    <row r="127" spans="1:8" s="33" customFormat="1" ht="45">
      <c r="A127" s="88"/>
      <c r="B127" s="89"/>
      <c r="C127" s="90">
        <v>2030</v>
      </c>
      <c r="D127" s="94" t="s">
        <v>262</v>
      </c>
      <c r="E127" s="110">
        <v>0</v>
      </c>
      <c r="F127" s="110">
        <v>526966</v>
      </c>
      <c r="G127" s="110">
        <v>526537.05</v>
      </c>
      <c r="H127" s="249">
        <f t="shared" si="4"/>
        <v>99.91860006148406</v>
      </c>
    </row>
    <row r="128" spans="1:8" s="9" customFormat="1" ht="24.75" customHeight="1">
      <c r="A128" s="39">
        <v>900</v>
      </c>
      <c r="B128" s="42"/>
      <c r="C128" s="43"/>
      <c r="D128" s="40" t="s">
        <v>71</v>
      </c>
      <c r="E128" s="76">
        <f>SUM(E129,E134)</f>
        <v>11000</v>
      </c>
      <c r="F128" s="76">
        <f>SUM(F129,F134,F132)</f>
        <v>7408377</v>
      </c>
      <c r="G128" s="76">
        <f>SUM(G129,G134,G132)</f>
        <v>7410978.56</v>
      </c>
      <c r="H128" s="247">
        <f t="shared" si="4"/>
        <v>100.03511646343051</v>
      </c>
    </row>
    <row r="129" spans="1:8" s="33" customFormat="1" ht="21.75" customHeight="1">
      <c r="A129" s="88"/>
      <c r="B129" s="89">
        <v>90001</v>
      </c>
      <c r="C129" s="90"/>
      <c r="D129" s="94" t="s">
        <v>72</v>
      </c>
      <c r="E129" s="87">
        <f>SUM(E130:E131)</f>
        <v>5000</v>
      </c>
      <c r="F129" s="87">
        <f>SUM(F130:F131)</f>
        <v>7401286</v>
      </c>
      <c r="G129" s="87">
        <f>SUM(G130:G131)</f>
        <v>7403887.79</v>
      </c>
      <c r="H129" s="248">
        <f t="shared" si="4"/>
        <v>100.03515321526557</v>
      </c>
    </row>
    <row r="130" spans="1:8" s="33" customFormat="1" ht="18.75" customHeight="1">
      <c r="A130" s="88"/>
      <c r="B130" s="89"/>
      <c r="C130" s="90" t="s">
        <v>197</v>
      </c>
      <c r="D130" s="94" t="s">
        <v>15</v>
      </c>
      <c r="E130" s="110">
        <v>5000</v>
      </c>
      <c r="F130" s="110">
        <v>7000</v>
      </c>
      <c r="G130" s="110">
        <v>9602.67</v>
      </c>
      <c r="H130" s="249">
        <f t="shared" si="4"/>
        <v>137.18099999999998</v>
      </c>
    </row>
    <row r="131" spans="1:8" s="33" customFormat="1" ht="67.5">
      <c r="A131" s="88"/>
      <c r="B131" s="89"/>
      <c r="C131" s="90">
        <v>6298</v>
      </c>
      <c r="D131" s="94" t="s">
        <v>338</v>
      </c>
      <c r="E131" s="110">
        <v>0</v>
      </c>
      <c r="F131" s="110">
        <v>7394286</v>
      </c>
      <c r="G131" s="110">
        <v>7394285.12</v>
      </c>
      <c r="H131" s="249">
        <f t="shared" si="4"/>
        <v>99.99998809891855</v>
      </c>
    </row>
    <row r="132" spans="1:8" s="33" customFormat="1" ht="19.5" customHeight="1">
      <c r="A132" s="88"/>
      <c r="B132" s="89">
        <v>90002</v>
      </c>
      <c r="C132" s="90"/>
      <c r="D132" s="94" t="s">
        <v>382</v>
      </c>
      <c r="E132" s="110">
        <v>0</v>
      </c>
      <c r="F132" s="110">
        <f>SUM(F133)</f>
        <v>1091</v>
      </c>
      <c r="G132" s="110">
        <f>SUM(G133)</f>
        <v>1090.77</v>
      </c>
      <c r="H132" s="248">
        <f t="shared" si="4"/>
        <v>99.97891842346472</v>
      </c>
    </row>
    <row r="133" spans="1:8" s="33" customFormat="1" ht="19.5" customHeight="1">
      <c r="A133" s="88"/>
      <c r="B133" s="89"/>
      <c r="C133" s="90" t="s">
        <v>380</v>
      </c>
      <c r="D133" s="94" t="s">
        <v>381</v>
      </c>
      <c r="E133" s="110">
        <v>0</v>
      </c>
      <c r="F133" s="110">
        <v>1091</v>
      </c>
      <c r="G133" s="110">
        <v>1090.77</v>
      </c>
      <c r="H133" s="249">
        <f t="shared" si="4"/>
        <v>99.97891842346472</v>
      </c>
    </row>
    <row r="134" spans="1:8" s="33" customFormat="1" ht="22.5" customHeight="1">
      <c r="A134" s="88"/>
      <c r="B134" s="89">
        <v>90095</v>
      </c>
      <c r="C134" s="90"/>
      <c r="D134" s="94" t="s">
        <v>6</v>
      </c>
      <c r="E134" s="87">
        <f>SUM(E135)</f>
        <v>6000</v>
      </c>
      <c r="F134" s="87">
        <f>SUM(F135)</f>
        <v>6000</v>
      </c>
      <c r="G134" s="87">
        <f>SUM(G135)</f>
        <v>6000</v>
      </c>
      <c r="H134" s="248">
        <f t="shared" si="4"/>
        <v>100</v>
      </c>
    </row>
    <row r="135" spans="1:8" s="33" customFormat="1" ht="33" customHeight="1">
      <c r="A135" s="88"/>
      <c r="B135" s="89"/>
      <c r="C135" s="90" t="s">
        <v>215</v>
      </c>
      <c r="D135" s="94" t="s">
        <v>73</v>
      </c>
      <c r="E135" s="110">
        <v>6000</v>
      </c>
      <c r="F135" s="110">
        <v>6000</v>
      </c>
      <c r="G135" s="110">
        <v>6000</v>
      </c>
      <c r="H135" s="249">
        <f t="shared" si="4"/>
        <v>100</v>
      </c>
    </row>
    <row r="136" spans="1:8" s="9" customFormat="1" ht="32.25" customHeight="1">
      <c r="A136" s="39" t="s">
        <v>74</v>
      </c>
      <c r="B136" s="4"/>
      <c r="C136" s="5"/>
      <c r="D136" s="40" t="s">
        <v>80</v>
      </c>
      <c r="E136" s="76">
        <f>SUM(E139,E137,E141,)</f>
        <v>45000</v>
      </c>
      <c r="F136" s="76">
        <f>SUM(F139,F137,F141,)</f>
        <v>51000</v>
      </c>
      <c r="G136" s="76">
        <f>SUM(G139,G137,G141,)</f>
        <v>51000</v>
      </c>
      <c r="H136" s="247">
        <f t="shared" si="4"/>
        <v>100</v>
      </c>
    </row>
    <row r="137" spans="1:8" s="9" customFormat="1" ht="29.25" customHeight="1">
      <c r="A137" s="39"/>
      <c r="B137" s="104">
        <v>92109</v>
      </c>
      <c r="C137" s="84"/>
      <c r="D137" s="49" t="s">
        <v>355</v>
      </c>
      <c r="E137" s="109">
        <f>SUM(E138)</f>
        <v>0</v>
      </c>
      <c r="F137" s="109">
        <f>SUM(F138)</f>
        <v>4000</v>
      </c>
      <c r="G137" s="109">
        <f>SUM(G138)</f>
        <v>4000</v>
      </c>
      <c r="H137" s="248">
        <f t="shared" si="4"/>
        <v>100</v>
      </c>
    </row>
    <row r="138" spans="1:8" s="9" customFormat="1" ht="66" customHeight="1">
      <c r="A138" s="39"/>
      <c r="B138" s="37"/>
      <c r="C138" s="85">
        <v>2320</v>
      </c>
      <c r="D138" s="49" t="s">
        <v>352</v>
      </c>
      <c r="E138" s="109">
        <v>0</v>
      </c>
      <c r="F138" s="109">
        <v>4000</v>
      </c>
      <c r="G138" s="109">
        <v>4000</v>
      </c>
      <c r="H138" s="249">
        <f t="shared" si="4"/>
        <v>100</v>
      </c>
    </row>
    <row r="139" spans="1:8" s="33" customFormat="1" ht="21" customHeight="1">
      <c r="A139" s="88"/>
      <c r="B139" s="89" t="s">
        <v>75</v>
      </c>
      <c r="C139" s="97"/>
      <c r="D139" s="94" t="s">
        <v>76</v>
      </c>
      <c r="E139" s="87">
        <f>SUM(E140)</f>
        <v>45000</v>
      </c>
      <c r="F139" s="87">
        <f>SUM(F140)</f>
        <v>45000</v>
      </c>
      <c r="G139" s="87">
        <f>SUM(G140)</f>
        <v>45000</v>
      </c>
      <c r="H139" s="249">
        <f t="shared" si="4"/>
        <v>100</v>
      </c>
    </row>
    <row r="140" spans="1:8" s="33" customFormat="1" ht="63" customHeight="1">
      <c r="A140" s="89"/>
      <c r="B140" s="89"/>
      <c r="C140" s="90">
        <v>2320</v>
      </c>
      <c r="D140" s="94" t="s">
        <v>352</v>
      </c>
      <c r="E140" s="110">
        <v>45000</v>
      </c>
      <c r="F140" s="110">
        <v>45000</v>
      </c>
      <c r="G140" s="110">
        <v>45000</v>
      </c>
      <c r="H140" s="249">
        <f aca="true" t="shared" si="5" ref="H140:H147">G140/F140*100</f>
        <v>100</v>
      </c>
    </row>
    <row r="141" spans="1:8" s="33" customFormat="1" ht="21.75" customHeight="1">
      <c r="A141" s="89"/>
      <c r="B141" s="83">
        <v>92118</v>
      </c>
      <c r="C141" s="83"/>
      <c r="D141" s="82" t="s">
        <v>158</v>
      </c>
      <c r="E141" s="110">
        <f>SUM(E142)</f>
        <v>0</v>
      </c>
      <c r="F141" s="110">
        <f>SUM(F142)</f>
        <v>2000</v>
      </c>
      <c r="G141" s="110">
        <f>SUM(G142)</f>
        <v>2000</v>
      </c>
      <c r="H141" s="248">
        <f t="shared" si="5"/>
        <v>100</v>
      </c>
    </row>
    <row r="142" spans="1:8" s="33" customFormat="1" ht="66" customHeight="1">
      <c r="A142" s="89"/>
      <c r="B142" s="83"/>
      <c r="C142" s="83">
        <v>2320</v>
      </c>
      <c r="D142" s="49" t="s">
        <v>352</v>
      </c>
      <c r="E142" s="110">
        <v>0</v>
      </c>
      <c r="F142" s="110">
        <v>2000</v>
      </c>
      <c r="G142" s="110">
        <v>2000</v>
      </c>
      <c r="H142" s="249">
        <f t="shared" si="5"/>
        <v>100</v>
      </c>
    </row>
    <row r="143" spans="1:8" s="33" customFormat="1" ht="27" customHeight="1">
      <c r="A143" s="44" t="s">
        <v>159</v>
      </c>
      <c r="B143" s="45"/>
      <c r="C143" s="46"/>
      <c r="D143" s="47" t="s">
        <v>77</v>
      </c>
      <c r="E143" s="192">
        <f>SUM(E144)</f>
        <v>0</v>
      </c>
      <c r="F143" s="192">
        <f>SUM(F144)</f>
        <v>34400</v>
      </c>
      <c r="G143" s="192">
        <f>SUM(G144)</f>
        <v>33999.32</v>
      </c>
      <c r="H143" s="247">
        <f t="shared" si="5"/>
        <v>98.83523255813952</v>
      </c>
    </row>
    <row r="144" spans="1:8" s="33" customFormat="1" ht="26.25" customHeight="1">
      <c r="A144" s="83"/>
      <c r="B144" s="83">
        <v>92605</v>
      </c>
      <c r="C144" s="83"/>
      <c r="D144" s="49" t="s">
        <v>78</v>
      </c>
      <c r="E144" s="139">
        <f>SUM(E145)</f>
        <v>0</v>
      </c>
      <c r="F144" s="139">
        <f>SUM(F145:F146)</f>
        <v>34400</v>
      </c>
      <c r="G144" s="139">
        <f>SUM(G145:G146)</f>
        <v>33999.32</v>
      </c>
      <c r="H144" s="248">
        <f t="shared" si="5"/>
        <v>98.83523255813952</v>
      </c>
    </row>
    <row r="145" spans="1:8" s="33" customFormat="1" ht="62.25" customHeight="1">
      <c r="A145" s="83"/>
      <c r="B145" s="83"/>
      <c r="C145" s="83">
        <v>2320</v>
      </c>
      <c r="D145" s="49" t="s">
        <v>352</v>
      </c>
      <c r="E145" s="139">
        <v>0</v>
      </c>
      <c r="F145" s="139">
        <v>3600</v>
      </c>
      <c r="G145" s="139">
        <v>3558.63</v>
      </c>
      <c r="H145" s="249">
        <f t="shared" si="5"/>
        <v>98.85083333333333</v>
      </c>
    </row>
    <row r="146" spans="1:8" s="33" customFormat="1" ht="54" customHeight="1">
      <c r="A146" s="83"/>
      <c r="B146" s="83"/>
      <c r="C146" s="83">
        <v>2440</v>
      </c>
      <c r="D146" s="82" t="s">
        <v>226</v>
      </c>
      <c r="E146" s="139">
        <v>0</v>
      </c>
      <c r="F146" s="139">
        <v>30800</v>
      </c>
      <c r="G146" s="139">
        <v>30440.69</v>
      </c>
      <c r="H146" s="249">
        <f t="shared" si="5"/>
        <v>98.83340909090909</v>
      </c>
    </row>
    <row r="147" spans="1:8" ht="26.25" customHeight="1">
      <c r="A147" s="18"/>
      <c r="B147" s="19"/>
      <c r="C147" s="20"/>
      <c r="D147" s="21" t="s">
        <v>79</v>
      </c>
      <c r="E147" s="76">
        <f>SUM(E12,E15,E18,E26,E32,E37,E43,E78,E90,E107,E124,E128,E136,E143,)</f>
        <v>40582881</v>
      </c>
      <c r="F147" s="76">
        <f>SUM(F12,F15,F18,F26,F32,F37,F43,F78,F90,F107,F124,F128,F136,F143,F9)</f>
        <v>52415775</v>
      </c>
      <c r="G147" s="76">
        <f>SUM(G12,G15,G18,G26,G32,G37,G43,G78,G90,G107,G124,G128,G136,G143,G9)</f>
        <v>52700891.07</v>
      </c>
      <c r="H147" s="247">
        <f t="shared" si="5"/>
        <v>100.54395088119941</v>
      </c>
    </row>
    <row r="149" ht="12.75">
      <c r="D149" s="132"/>
    </row>
    <row r="150" spans="4:7" ht="12.75">
      <c r="D150" s="132"/>
      <c r="F150" s="148"/>
      <c r="G150" s="148"/>
    </row>
    <row r="151" ht="12.75">
      <c r="D151" s="132"/>
    </row>
    <row r="152" ht="12.75">
      <c r="D152" s="132"/>
    </row>
    <row r="153" ht="12.75">
      <c r="D153" s="132"/>
    </row>
    <row r="154" ht="12.75">
      <c r="D154" s="132"/>
    </row>
    <row r="155" ht="12.75">
      <c r="D155" s="132"/>
    </row>
    <row r="156" ht="12.75">
      <c r="D156" s="132"/>
    </row>
    <row r="157" ht="12.75">
      <c r="D157" s="132"/>
    </row>
    <row r="158" ht="12.75">
      <c r="D158" s="132"/>
    </row>
    <row r="159" ht="12.75">
      <c r="D159" s="132"/>
    </row>
    <row r="160" ht="12.75">
      <c r="D160" s="132"/>
    </row>
    <row r="161" ht="12.75">
      <c r="D161" s="132"/>
    </row>
    <row r="162" ht="12.75">
      <c r="D162" s="132"/>
    </row>
    <row r="163" ht="12.75">
      <c r="D163" s="132"/>
    </row>
    <row r="164" ht="12.75">
      <c r="D164" s="132"/>
    </row>
    <row r="165" ht="12.75">
      <c r="D165" s="132"/>
    </row>
    <row r="166" ht="12.75">
      <c r="D166" s="132"/>
    </row>
    <row r="167" ht="12.75">
      <c r="D167" s="132"/>
    </row>
    <row r="168" ht="12.75">
      <c r="D168" s="132"/>
    </row>
    <row r="169" spans="4:7" ht="12.75">
      <c r="D169" s="132"/>
      <c r="E169" s="66"/>
      <c r="F169" s="66"/>
      <c r="G169" s="66"/>
    </row>
    <row r="170" ht="12.75">
      <c r="D170" s="132"/>
    </row>
    <row r="171" ht="12.75">
      <c r="D171" s="132"/>
    </row>
    <row r="172" ht="12.75">
      <c r="D172" s="132"/>
    </row>
    <row r="173" ht="12.75">
      <c r="D173" s="131"/>
    </row>
  </sheetData>
  <mergeCells count="8">
    <mergeCell ref="E7:E8"/>
    <mergeCell ref="G7:H7"/>
    <mergeCell ref="F7:F8"/>
    <mergeCell ref="A6:D6"/>
    <mergeCell ref="A7:A8"/>
    <mergeCell ref="B7:B8"/>
    <mergeCell ref="C7:C8"/>
    <mergeCell ref="D7:D8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E1">
      <selection activeCell="A1" sqref="A1:L31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3.75390625" style="0" hidden="1" customWidth="1"/>
    <col min="4" max="4" width="17.875" style="0" customWidth="1"/>
    <col min="5" max="5" width="10.625" style="0" customWidth="1"/>
    <col min="6" max="6" width="13.00390625" style="0" customWidth="1"/>
    <col min="7" max="7" width="11.125" style="0" customWidth="1"/>
    <col min="8" max="8" width="10.625" style="0" bestFit="1" customWidth="1"/>
    <col min="9" max="9" width="10.75390625" style="0" customWidth="1"/>
    <col min="10" max="10" width="10.625" style="0" bestFit="1" customWidth="1"/>
    <col min="11" max="11" width="10.625" style="0" customWidth="1"/>
    <col min="12" max="12" width="10.75390625" style="0" customWidth="1"/>
  </cols>
  <sheetData>
    <row r="1" spans="9:10" ht="12.75">
      <c r="I1" s="135"/>
      <c r="J1" s="75" t="s">
        <v>465</v>
      </c>
    </row>
    <row r="2" spans="9:10" ht="12.75">
      <c r="I2" s="135"/>
      <c r="J2" s="75" t="s">
        <v>432</v>
      </c>
    </row>
    <row r="3" spans="9:10" ht="12.75">
      <c r="I3" s="135"/>
      <c r="J3" s="75" t="s">
        <v>433</v>
      </c>
    </row>
    <row r="4" spans="9:10" ht="12.75">
      <c r="I4" s="135"/>
      <c r="J4" s="75" t="s">
        <v>434</v>
      </c>
    </row>
    <row r="6" spans="1:12" ht="26.25" customHeight="1">
      <c r="A6" s="320" t="s">
        <v>445</v>
      </c>
      <c r="B6" s="320"/>
      <c r="C6" s="320"/>
      <c r="D6" s="320"/>
      <c r="E6" s="320"/>
      <c r="F6" s="320"/>
      <c r="G6" s="320"/>
      <c r="H6" s="320"/>
      <c r="I6" s="320"/>
      <c r="J6" s="14"/>
      <c r="K6" s="14"/>
      <c r="L6" s="14"/>
    </row>
    <row r="7" spans="1:12" ht="13.5" thickBo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</row>
    <row r="8" spans="1:12" ht="15.75" customHeight="1" thickBot="1">
      <c r="A8" s="333" t="s">
        <v>0</v>
      </c>
      <c r="B8" s="333" t="s">
        <v>1</v>
      </c>
      <c r="C8" s="346" t="s">
        <v>175</v>
      </c>
      <c r="D8" s="348" t="s">
        <v>3</v>
      </c>
      <c r="E8" s="328" t="s">
        <v>295</v>
      </c>
      <c r="F8" s="337" t="s">
        <v>164</v>
      </c>
      <c r="G8" s="338"/>
      <c r="H8" s="325" t="s">
        <v>165</v>
      </c>
      <c r="I8" s="326"/>
      <c r="J8" s="326"/>
      <c r="K8" s="327"/>
      <c r="L8" s="328" t="s">
        <v>295</v>
      </c>
    </row>
    <row r="9" spans="1:12" ht="13.5" thickBot="1">
      <c r="A9" s="334"/>
      <c r="B9" s="334"/>
      <c r="C9" s="347"/>
      <c r="D9" s="349"/>
      <c r="E9" s="329"/>
      <c r="F9" s="337" t="s">
        <v>79</v>
      </c>
      <c r="G9" s="174" t="s">
        <v>296</v>
      </c>
      <c r="H9" s="333" t="s">
        <v>79</v>
      </c>
      <c r="I9" s="330" t="s">
        <v>297</v>
      </c>
      <c r="J9" s="331"/>
      <c r="K9" s="332"/>
      <c r="L9" s="329"/>
    </row>
    <row r="10" spans="1:12" ht="22.5">
      <c r="A10" s="334"/>
      <c r="B10" s="334"/>
      <c r="C10" s="347"/>
      <c r="D10" s="349"/>
      <c r="E10" s="323" t="s">
        <v>298</v>
      </c>
      <c r="F10" s="339"/>
      <c r="G10" s="335" t="s">
        <v>299</v>
      </c>
      <c r="H10" s="334"/>
      <c r="I10" s="175" t="s">
        <v>300</v>
      </c>
      <c r="J10" s="176" t="s">
        <v>301</v>
      </c>
      <c r="K10" s="176" t="s">
        <v>302</v>
      </c>
      <c r="L10" s="323" t="s">
        <v>303</v>
      </c>
    </row>
    <row r="11" spans="1:12" ht="0.75" customHeight="1">
      <c r="A11" s="334"/>
      <c r="B11" s="334"/>
      <c r="C11" s="347"/>
      <c r="D11" s="349"/>
      <c r="E11" s="324"/>
      <c r="F11" s="339"/>
      <c r="G11" s="336"/>
      <c r="H11" s="334"/>
      <c r="I11" s="235"/>
      <c r="J11" s="176"/>
      <c r="K11" s="176"/>
      <c r="L11" s="324"/>
    </row>
    <row r="12" spans="1:12" ht="19.5" customHeight="1">
      <c r="A12" s="343">
        <v>801</v>
      </c>
      <c r="B12" s="211"/>
      <c r="C12" s="212"/>
      <c r="D12" s="236" t="s">
        <v>122</v>
      </c>
      <c r="E12" s="237"/>
      <c r="F12" s="238"/>
      <c r="G12" s="239"/>
      <c r="H12" s="238"/>
      <c r="I12" s="237"/>
      <c r="J12" s="240"/>
      <c r="K12" s="240"/>
      <c r="L12" s="237"/>
    </row>
    <row r="13" spans="1:12" s="8" customFormat="1" ht="22.5" customHeight="1" hidden="1">
      <c r="A13" s="344"/>
      <c r="B13" s="340">
        <v>80104</v>
      </c>
      <c r="C13" s="70"/>
      <c r="D13" s="17" t="s">
        <v>304</v>
      </c>
      <c r="E13" s="177">
        <v>-74216</v>
      </c>
      <c r="F13" s="110">
        <f>2635055+552100</f>
        <v>3187155</v>
      </c>
      <c r="G13" s="110">
        <v>2635055</v>
      </c>
      <c r="H13" s="110">
        <f>SUM(I13:K13)</f>
        <v>3187155</v>
      </c>
      <c r="I13" s="177">
        <v>2376791</v>
      </c>
      <c r="J13" s="177">
        <v>25300</v>
      </c>
      <c r="K13" s="177">
        <v>785064</v>
      </c>
      <c r="L13" s="177">
        <f aca="true" t="shared" si="0" ref="L13:L25">SUM(E13+F13-H13)</f>
        <v>-74216</v>
      </c>
    </row>
    <row r="14" spans="1:12" s="8" customFormat="1" ht="19.5" customHeight="1" hidden="1">
      <c r="A14" s="344"/>
      <c r="B14" s="341"/>
      <c r="C14" s="70"/>
      <c r="D14" s="17" t="s">
        <v>305</v>
      </c>
      <c r="E14" s="177">
        <v>-3974</v>
      </c>
      <c r="F14" s="110">
        <v>4500</v>
      </c>
      <c r="G14" s="110">
        <v>8060</v>
      </c>
      <c r="H14" s="110">
        <f>SUM(I14:K14)</f>
        <v>4500</v>
      </c>
      <c r="I14" s="177">
        <v>0</v>
      </c>
      <c r="J14" s="177">
        <v>4500</v>
      </c>
      <c r="K14" s="177">
        <v>0</v>
      </c>
      <c r="L14" s="177">
        <f t="shared" si="0"/>
        <v>-3974</v>
      </c>
    </row>
    <row r="15" spans="1:12" ht="22.5" customHeight="1" hidden="1">
      <c r="A15" s="344"/>
      <c r="B15" s="341"/>
      <c r="C15" s="213"/>
      <c r="D15" s="17" t="s">
        <v>359</v>
      </c>
      <c r="E15" s="177">
        <f aca="true" t="shared" si="1" ref="E15:K15">SUM(E13:E14)</f>
        <v>-78190</v>
      </c>
      <c r="F15" s="177">
        <f t="shared" si="1"/>
        <v>3191655</v>
      </c>
      <c r="G15" s="177">
        <f t="shared" si="1"/>
        <v>2643115</v>
      </c>
      <c r="H15" s="177">
        <f t="shared" si="1"/>
        <v>3191655</v>
      </c>
      <c r="I15" s="177">
        <f t="shared" si="1"/>
        <v>2376791</v>
      </c>
      <c r="J15" s="177">
        <f t="shared" si="1"/>
        <v>29800</v>
      </c>
      <c r="K15" s="177">
        <f t="shared" si="1"/>
        <v>785064</v>
      </c>
      <c r="L15" s="177">
        <f t="shared" si="0"/>
        <v>-78190</v>
      </c>
    </row>
    <row r="16" spans="1:12" ht="18.75" customHeight="1" hidden="1">
      <c r="A16" s="344"/>
      <c r="B16" s="341"/>
      <c r="C16" s="213"/>
      <c r="D16" s="17" t="s">
        <v>305</v>
      </c>
      <c r="E16" s="177">
        <v>0</v>
      </c>
      <c r="F16" s="177">
        <v>5000</v>
      </c>
      <c r="G16" s="177">
        <v>5000</v>
      </c>
      <c r="H16" s="177">
        <v>5000</v>
      </c>
      <c r="I16" s="177">
        <v>0</v>
      </c>
      <c r="J16" s="177">
        <v>0</v>
      </c>
      <c r="K16" s="177">
        <v>5000</v>
      </c>
      <c r="L16" s="177">
        <v>0</v>
      </c>
    </row>
    <row r="17" spans="1:12" ht="33.75" customHeight="1" hidden="1">
      <c r="A17" s="344"/>
      <c r="B17" s="341"/>
      <c r="C17" s="213"/>
      <c r="D17" s="120" t="s">
        <v>359</v>
      </c>
      <c r="E17" s="196">
        <f>SUM(E15:E16)</f>
        <v>-78190</v>
      </c>
      <c r="F17" s="196">
        <f aca="true" t="shared" si="2" ref="F17:L17">SUM(F15:F16)</f>
        <v>3196655</v>
      </c>
      <c r="G17" s="196">
        <f t="shared" si="2"/>
        <v>2648115</v>
      </c>
      <c r="H17" s="196">
        <f t="shared" si="2"/>
        <v>3196655</v>
      </c>
      <c r="I17" s="196">
        <f t="shared" si="2"/>
        <v>2376791</v>
      </c>
      <c r="J17" s="196">
        <f t="shared" si="2"/>
        <v>29800</v>
      </c>
      <c r="K17" s="196">
        <f t="shared" si="2"/>
        <v>790064</v>
      </c>
      <c r="L17" s="196">
        <f t="shared" si="2"/>
        <v>-78190</v>
      </c>
    </row>
    <row r="18" spans="1:12" ht="33.75" customHeight="1" hidden="1">
      <c r="A18" s="344"/>
      <c r="B18" s="341"/>
      <c r="C18" s="213"/>
      <c r="D18" s="17" t="s">
        <v>305</v>
      </c>
      <c r="E18" s="177">
        <v>0</v>
      </c>
      <c r="F18" s="177">
        <v>527</v>
      </c>
      <c r="G18" s="177">
        <v>0</v>
      </c>
      <c r="H18" s="177">
        <f>SUM(I18:K18)</f>
        <v>527</v>
      </c>
      <c r="I18" s="177">
        <v>0</v>
      </c>
      <c r="J18" s="177">
        <v>0</v>
      </c>
      <c r="K18" s="177">
        <v>527</v>
      </c>
      <c r="L18" s="177">
        <v>0</v>
      </c>
    </row>
    <row r="19" spans="1:12" ht="22.5" customHeight="1" hidden="1">
      <c r="A19" s="344"/>
      <c r="B19" s="341"/>
      <c r="C19" s="213"/>
      <c r="D19" s="17" t="s">
        <v>359</v>
      </c>
      <c r="E19" s="177">
        <f>SUM(E17:E18)</f>
        <v>-78190</v>
      </c>
      <c r="F19" s="177">
        <f aca="true" t="shared" si="3" ref="F19:L19">SUM(F17:F18)</f>
        <v>3197182</v>
      </c>
      <c r="G19" s="177">
        <f t="shared" si="3"/>
        <v>2648115</v>
      </c>
      <c r="H19" s="177">
        <f t="shared" si="3"/>
        <v>3197182</v>
      </c>
      <c r="I19" s="177">
        <f t="shared" si="3"/>
        <v>2376791</v>
      </c>
      <c r="J19" s="177">
        <f t="shared" si="3"/>
        <v>29800</v>
      </c>
      <c r="K19" s="177">
        <f t="shared" si="3"/>
        <v>790591</v>
      </c>
      <c r="L19" s="177">
        <f t="shared" si="3"/>
        <v>-78190</v>
      </c>
    </row>
    <row r="20" spans="1:12" ht="12.75" customHeight="1" hidden="1">
      <c r="A20" s="344"/>
      <c r="B20" s="341"/>
      <c r="C20" s="213"/>
      <c r="D20" s="17" t="s">
        <v>305</v>
      </c>
      <c r="E20" s="177">
        <v>0</v>
      </c>
      <c r="F20" s="177">
        <f>G20+24500</f>
        <v>-47889</v>
      </c>
      <c r="G20" s="177">
        <v>-72389</v>
      </c>
      <c r="H20" s="177">
        <f>SUM(I20:K20)</f>
        <v>-47889</v>
      </c>
      <c r="I20" s="177">
        <v>-91098</v>
      </c>
      <c r="J20" s="177">
        <v>4000</v>
      </c>
      <c r="K20" s="177">
        <v>39209</v>
      </c>
      <c r="L20" s="177">
        <f>SUM(E20+F20-H20)</f>
        <v>0</v>
      </c>
    </row>
    <row r="21" spans="1:12" ht="25.5" customHeight="1">
      <c r="A21" s="344"/>
      <c r="B21" s="341"/>
      <c r="C21" s="213"/>
      <c r="D21" s="120" t="s">
        <v>454</v>
      </c>
      <c r="E21" s="196">
        <f>SUM(E19:E20)</f>
        <v>-78190</v>
      </c>
      <c r="F21" s="196">
        <f aca="true" t="shared" si="4" ref="F21:L21">SUM(F19:F20)</f>
        <v>3149293</v>
      </c>
      <c r="G21" s="196">
        <f t="shared" si="4"/>
        <v>2575726</v>
      </c>
      <c r="H21" s="196">
        <f t="shared" si="4"/>
        <v>3149293</v>
      </c>
      <c r="I21" s="196">
        <f t="shared" si="4"/>
        <v>2285693</v>
      </c>
      <c r="J21" s="196">
        <f t="shared" si="4"/>
        <v>33800</v>
      </c>
      <c r="K21" s="196">
        <f t="shared" si="4"/>
        <v>829800</v>
      </c>
      <c r="L21" s="196">
        <f t="shared" si="4"/>
        <v>-78190</v>
      </c>
    </row>
    <row r="22" spans="1:12" ht="22.5">
      <c r="A22" s="344"/>
      <c r="B22" s="342"/>
      <c r="C22" s="213"/>
      <c r="D22" s="120" t="s">
        <v>443</v>
      </c>
      <c r="E22" s="196">
        <v>-78190.36</v>
      </c>
      <c r="F22" s="196">
        <v>3229660.5</v>
      </c>
      <c r="G22" s="196">
        <v>2575726</v>
      </c>
      <c r="H22" s="196">
        <v>3142821.97</v>
      </c>
      <c r="I22" s="196">
        <v>2239108.08</v>
      </c>
      <c r="J22" s="196">
        <v>32307.24</v>
      </c>
      <c r="K22" s="196">
        <v>871406.65</v>
      </c>
      <c r="L22" s="196">
        <v>8648.17</v>
      </c>
    </row>
    <row r="23" spans="1:12" s="67" customFormat="1" ht="33.75" customHeight="1" hidden="1">
      <c r="A23" s="344"/>
      <c r="B23" s="340">
        <v>80146</v>
      </c>
      <c r="C23" s="241"/>
      <c r="D23" s="55" t="s">
        <v>306</v>
      </c>
      <c r="E23" s="110">
        <v>3303</v>
      </c>
      <c r="F23" s="110">
        <v>10679</v>
      </c>
      <c r="G23" s="110">
        <v>10679</v>
      </c>
      <c r="H23" s="110">
        <v>10679</v>
      </c>
      <c r="I23" s="110">
        <v>0</v>
      </c>
      <c r="J23" s="110">
        <v>0</v>
      </c>
      <c r="K23" s="110">
        <v>10679</v>
      </c>
      <c r="L23" s="177">
        <f t="shared" si="0"/>
        <v>3303</v>
      </c>
    </row>
    <row r="24" spans="1:12" s="67" customFormat="1" ht="12.75" customHeight="1" hidden="1">
      <c r="A24" s="344"/>
      <c r="B24" s="341"/>
      <c r="C24" s="241"/>
      <c r="D24" s="55" t="s">
        <v>305</v>
      </c>
      <c r="E24" s="110">
        <v>-3303</v>
      </c>
      <c r="F24" s="110"/>
      <c r="G24" s="110"/>
      <c r="H24" s="110">
        <f>SUM(I24:K24)</f>
        <v>0</v>
      </c>
      <c r="I24" s="110">
        <v>2600</v>
      </c>
      <c r="J24" s="110"/>
      <c r="K24" s="110">
        <v>-2600</v>
      </c>
      <c r="L24" s="177">
        <f t="shared" si="0"/>
        <v>-3303</v>
      </c>
    </row>
    <row r="25" spans="1:12" s="67" customFormat="1" ht="45" customHeight="1" hidden="1">
      <c r="A25" s="344"/>
      <c r="B25" s="341"/>
      <c r="C25" s="241"/>
      <c r="D25" s="55" t="s">
        <v>412</v>
      </c>
      <c r="E25" s="110">
        <f aca="true" t="shared" si="5" ref="E25:K25">SUM(E23:E24)</f>
        <v>0</v>
      </c>
      <c r="F25" s="110">
        <f t="shared" si="5"/>
        <v>10679</v>
      </c>
      <c r="G25" s="110">
        <f t="shared" si="5"/>
        <v>10679</v>
      </c>
      <c r="H25" s="110">
        <f t="shared" si="5"/>
        <v>10679</v>
      </c>
      <c r="I25" s="110">
        <f t="shared" si="5"/>
        <v>2600</v>
      </c>
      <c r="J25" s="110">
        <f t="shared" si="5"/>
        <v>0</v>
      </c>
      <c r="K25" s="110">
        <f t="shared" si="5"/>
        <v>8079</v>
      </c>
      <c r="L25" s="177">
        <f t="shared" si="0"/>
        <v>0</v>
      </c>
    </row>
    <row r="26" spans="1:12" s="180" customFormat="1" ht="12.75" customHeight="1" hidden="1">
      <c r="A26" s="344"/>
      <c r="B26" s="341"/>
      <c r="C26" s="233"/>
      <c r="D26" s="55" t="s">
        <v>305</v>
      </c>
      <c r="E26" s="110">
        <v>0</v>
      </c>
      <c r="F26" s="110">
        <v>0</v>
      </c>
      <c r="G26" s="110">
        <v>0</v>
      </c>
      <c r="H26" s="110">
        <f>SUM(I26:K26)</f>
        <v>0</v>
      </c>
      <c r="I26" s="110">
        <v>-2377</v>
      </c>
      <c r="J26" s="110">
        <v>0</v>
      </c>
      <c r="K26" s="110">
        <v>2377</v>
      </c>
      <c r="L26" s="177"/>
    </row>
    <row r="27" spans="1:12" s="180" customFormat="1" ht="12.75" customHeight="1" hidden="1">
      <c r="A27" s="344"/>
      <c r="B27" s="341"/>
      <c r="C27" s="233"/>
      <c r="D27" s="55"/>
      <c r="E27" s="110"/>
      <c r="F27" s="110"/>
      <c r="G27" s="110"/>
      <c r="H27" s="110"/>
      <c r="I27" s="110"/>
      <c r="J27" s="110"/>
      <c r="K27" s="110"/>
      <c r="L27" s="177"/>
    </row>
    <row r="28" spans="1:12" s="180" customFormat="1" ht="48" customHeight="1">
      <c r="A28" s="344"/>
      <c r="B28" s="341"/>
      <c r="C28" s="233"/>
      <c r="D28" s="234" t="s">
        <v>420</v>
      </c>
      <c r="E28" s="121">
        <f>SUM(E25:E26)</f>
        <v>0</v>
      </c>
      <c r="F28" s="121">
        <f aca="true" t="shared" si="6" ref="F28:L28">SUM(F25:F26)</f>
        <v>10679</v>
      </c>
      <c r="G28" s="121">
        <f t="shared" si="6"/>
        <v>10679</v>
      </c>
      <c r="H28" s="121">
        <f t="shared" si="6"/>
        <v>10679</v>
      </c>
      <c r="I28" s="121">
        <f t="shared" si="6"/>
        <v>223</v>
      </c>
      <c r="J28" s="121">
        <f t="shared" si="6"/>
        <v>0</v>
      </c>
      <c r="K28" s="121">
        <f t="shared" si="6"/>
        <v>10456</v>
      </c>
      <c r="L28" s="121">
        <f t="shared" si="6"/>
        <v>0</v>
      </c>
    </row>
    <row r="29" spans="1:12" s="180" customFormat="1" ht="43.5" customHeight="1">
      <c r="A29" s="345"/>
      <c r="B29" s="342"/>
      <c r="C29" s="233"/>
      <c r="D29" s="234" t="s">
        <v>444</v>
      </c>
      <c r="E29" s="121">
        <v>0</v>
      </c>
      <c r="F29" s="121">
        <v>10384.74</v>
      </c>
      <c r="G29" s="121">
        <v>10384.74</v>
      </c>
      <c r="H29" s="121">
        <v>10384.74</v>
      </c>
      <c r="I29" s="121">
        <v>223</v>
      </c>
      <c r="J29" s="121">
        <v>0</v>
      </c>
      <c r="K29" s="121">
        <v>10161.74</v>
      </c>
      <c r="L29" s="121">
        <v>0</v>
      </c>
    </row>
    <row r="30" spans="1:12" s="67" customFormat="1" ht="26.25" customHeight="1">
      <c r="A30" s="289">
        <v>801</v>
      </c>
      <c r="B30" s="289"/>
      <c r="C30" s="241"/>
      <c r="D30" s="226" t="s">
        <v>446</v>
      </c>
      <c r="E30" s="121">
        <f>SUM(E21,E28)</f>
        <v>-78190</v>
      </c>
      <c r="F30" s="121">
        <f aca="true" t="shared" si="7" ref="F30:L30">SUM(F21,F28)</f>
        <v>3159972</v>
      </c>
      <c r="G30" s="121">
        <f t="shared" si="7"/>
        <v>2586405</v>
      </c>
      <c r="H30" s="121">
        <f>SUM(I30:K30)</f>
        <v>3159972</v>
      </c>
      <c r="I30" s="121">
        <f t="shared" si="7"/>
        <v>2285916</v>
      </c>
      <c r="J30" s="121">
        <f t="shared" si="7"/>
        <v>33800</v>
      </c>
      <c r="K30" s="121">
        <f t="shared" si="7"/>
        <v>840256</v>
      </c>
      <c r="L30" s="121">
        <f t="shared" si="7"/>
        <v>-78190</v>
      </c>
    </row>
    <row r="31" spans="1:12" s="181" customFormat="1" ht="24.75" customHeight="1">
      <c r="A31" s="289"/>
      <c r="B31" s="289"/>
      <c r="C31" s="213"/>
      <c r="D31" s="226" t="s">
        <v>447</v>
      </c>
      <c r="E31" s="121">
        <f>SUM(E22,E29)</f>
        <v>-78190.36</v>
      </c>
      <c r="F31" s="121">
        <f aca="true" t="shared" si="8" ref="F31:L31">SUM(F22,F29)</f>
        <v>3240045.24</v>
      </c>
      <c r="G31" s="121">
        <f t="shared" si="8"/>
        <v>2586110.74</v>
      </c>
      <c r="H31" s="121">
        <f t="shared" si="8"/>
        <v>3153206.7100000004</v>
      </c>
      <c r="I31" s="121">
        <f t="shared" si="8"/>
        <v>2239331.08</v>
      </c>
      <c r="J31" s="121">
        <f t="shared" si="8"/>
        <v>32307.24</v>
      </c>
      <c r="K31" s="121">
        <f t="shared" si="8"/>
        <v>881568.39</v>
      </c>
      <c r="L31" s="121">
        <f t="shared" si="8"/>
        <v>8648.17</v>
      </c>
    </row>
    <row r="32" s="113" customFormat="1" ht="11.25"/>
    <row r="33" spans="10:11" s="113" customFormat="1" ht="11.25">
      <c r="J33" s="75"/>
      <c r="K33" s="75"/>
    </row>
    <row r="34" spans="10:11" s="113" customFormat="1" ht="11.25">
      <c r="J34" s="75"/>
      <c r="K34" s="75"/>
    </row>
    <row r="35" spans="10:11" s="113" customFormat="1" ht="11.25">
      <c r="J35" s="75"/>
      <c r="K35" s="75"/>
    </row>
    <row r="36" spans="10:11" s="113" customFormat="1" ht="11.25">
      <c r="J36" s="75"/>
      <c r="K36" s="75"/>
    </row>
    <row r="37" s="113" customFormat="1" ht="11.25"/>
  </sheetData>
  <mergeCells count="19">
    <mergeCell ref="B23:B29"/>
    <mergeCell ref="A12:A29"/>
    <mergeCell ref="A30:B31"/>
    <mergeCell ref="A6:I6"/>
    <mergeCell ref="C8:C11"/>
    <mergeCell ref="D8:D11"/>
    <mergeCell ref="A8:A11"/>
    <mergeCell ref="B8:B11"/>
    <mergeCell ref="B13:B22"/>
    <mergeCell ref="L10:L11"/>
    <mergeCell ref="H8:K8"/>
    <mergeCell ref="L8:L9"/>
    <mergeCell ref="E10:E11"/>
    <mergeCell ref="I9:K9"/>
    <mergeCell ref="H9:H11"/>
    <mergeCell ref="G10:G11"/>
    <mergeCell ref="F8:G8"/>
    <mergeCell ref="F9:F11"/>
    <mergeCell ref="E8:E9"/>
  </mergeCells>
  <printOptions horizontalCentered="1"/>
  <pageMargins left="0.7874015748031497" right="0.7874015748031497" top="0.984251968503937" bottom="0.7874015748031497" header="0.5118110236220472" footer="0.31496062992125984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E24" sqref="E24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3.75390625" style="0" hidden="1" customWidth="1"/>
    <col min="4" max="4" width="14.00390625" style="0" customWidth="1"/>
    <col min="5" max="5" width="10.625" style="0" customWidth="1"/>
    <col min="6" max="6" width="12.875" style="0" customWidth="1"/>
    <col min="7" max="7" width="11.125" style="0" hidden="1" customWidth="1"/>
    <col min="8" max="8" width="10.625" style="0" bestFit="1" customWidth="1"/>
    <col min="9" max="9" width="10.75390625" style="0" customWidth="1"/>
    <col min="10" max="10" width="10.625" style="0" bestFit="1" customWidth="1"/>
    <col min="11" max="11" width="10.625" style="0" customWidth="1"/>
    <col min="12" max="12" width="10.75390625" style="0" customWidth="1"/>
  </cols>
  <sheetData>
    <row r="1" spans="8:12" ht="12.75">
      <c r="H1" s="75"/>
      <c r="I1" s="135"/>
      <c r="J1" s="75"/>
      <c r="K1" s="359" t="s">
        <v>466</v>
      </c>
      <c r="L1" s="359"/>
    </row>
    <row r="2" spans="8:11" ht="12.75">
      <c r="H2" s="75"/>
      <c r="I2" s="135"/>
      <c r="J2" s="75"/>
      <c r="K2" s="75" t="s">
        <v>432</v>
      </c>
    </row>
    <row r="3" spans="8:11" ht="12.75">
      <c r="H3" s="75"/>
      <c r="I3" s="135"/>
      <c r="J3" s="75"/>
      <c r="K3" s="75" t="s">
        <v>433</v>
      </c>
    </row>
    <row r="4" spans="8:11" ht="12.75">
      <c r="H4" s="75"/>
      <c r="I4" s="135"/>
      <c r="J4" s="75"/>
      <c r="K4" s="75" t="s">
        <v>434</v>
      </c>
    </row>
    <row r="6" spans="1:12" ht="34.5" customHeight="1">
      <c r="A6" s="320" t="s">
        <v>448</v>
      </c>
      <c r="B6" s="320"/>
      <c r="C6" s="320"/>
      <c r="D6" s="320"/>
      <c r="E6" s="320"/>
      <c r="F6" s="320"/>
      <c r="G6" s="320"/>
      <c r="H6" s="320"/>
      <c r="I6" s="14"/>
      <c r="J6" s="14"/>
      <c r="K6" s="14"/>
      <c r="L6" s="14"/>
    </row>
    <row r="7" spans="1:12" ht="12.7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</row>
    <row r="8" spans="1:12" ht="21" customHeight="1">
      <c r="A8" s="282" t="s">
        <v>0</v>
      </c>
      <c r="B8" s="282" t="s">
        <v>1</v>
      </c>
      <c r="C8" s="282" t="s">
        <v>175</v>
      </c>
      <c r="D8" s="297" t="s">
        <v>3</v>
      </c>
      <c r="E8" s="293" t="s">
        <v>307</v>
      </c>
      <c r="F8" s="282" t="s">
        <v>308</v>
      </c>
      <c r="G8" s="2"/>
      <c r="H8" s="282" t="s">
        <v>309</v>
      </c>
      <c r="I8" s="282"/>
      <c r="J8" s="282"/>
      <c r="K8" s="282"/>
      <c r="L8" s="293" t="s">
        <v>307</v>
      </c>
    </row>
    <row r="9" spans="1:12" ht="12.75">
      <c r="A9" s="282"/>
      <c r="B9" s="282"/>
      <c r="C9" s="282"/>
      <c r="D9" s="297"/>
      <c r="E9" s="293"/>
      <c r="F9" s="282"/>
      <c r="G9" s="167" t="s">
        <v>296</v>
      </c>
      <c r="H9" s="282" t="s">
        <v>79</v>
      </c>
      <c r="I9" s="360" t="s">
        <v>297</v>
      </c>
      <c r="J9" s="360"/>
      <c r="K9" s="360"/>
      <c r="L9" s="293"/>
    </row>
    <row r="10" spans="1:12" ht="22.5" customHeight="1">
      <c r="A10" s="282"/>
      <c r="B10" s="282"/>
      <c r="C10" s="282"/>
      <c r="D10" s="297"/>
      <c r="E10" s="354" t="s">
        <v>298</v>
      </c>
      <c r="F10" s="282"/>
      <c r="G10" s="350" t="s">
        <v>299</v>
      </c>
      <c r="H10" s="282"/>
      <c r="I10" s="352" t="s">
        <v>241</v>
      </c>
      <c r="J10" s="358" t="s">
        <v>301</v>
      </c>
      <c r="K10" s="358" t="s">
        <v>302</v>
      </c>
      <c r="L10" s="354" t="s">
        <v>303</v>
      </c>
    </row>
    <row r="11" spans="1:12" ht="16.5" customHeight="1">
      <c r="A11" s="282"/>
      <c r="B11" s="282"/>
      <c r="C11" s="282"/>
      <c r="D11" s="297"/>
      <c r="E11" s="354"/>
      <c r="F11" s="282"/>
      <c r="G11" s="351"/>
      <c r="H11" s="282"/>
      <c r="I11" s="352"/>
      <c r="J11" s="358"/>
      <c r="K11" s="358"/>
      <c r="L11" s="354"/>
    </row>
    <row r="12" spans="1:12" ht="19.5" customHeight="1">
      <c r="A12" s="343">
        <v>801</v>
      </c>
      <c r="B12" s="211"/>
      <c r="C12" s="212"/>
      <c r="D12" s="355" t="s">
        <v>122</v>
      </c>
      <c r="E12" s="356"/>
      <c r="F12" s="356"/>
      <c r="G12" s="356"/>
      <c r="H12" s="356"/>
      <c r="I12" s="356"/>
      <c r="J12" s="356"/>
      <c r="K12" s="356"/>
      <c r="L12" s="357"/>
    </row>
    <row r="13" spans="1:12" ht="26.25" customHeight="1" hidden="1">
      <c r="A13" s="344"/>
      <c r="B13" s="213">
        <v>80101</v>
      </c>
      <c r="C13" s="213"/>
      <c r="D13" s="120" t="s">
        <v>61</v>
      </c>
      <c r="E13" s="177">
        <v>0</v>
      </c>
      <c r="F13" s="110">
        <v>36560</v>
      </c>
      <c r="G13" s="110">
        <v>0</v>
      </c>
      <c r="H13" s="110">
        <f>SUM(I13:K13)</f>
        <v>36560</v>
      </c>
      <c r="I13" s="177">
        <v>0</v>
      </c>
      <c r="J13" s="177">
        <v>0</v>
      </c>
      <c r="K13" s="177">
        <v>36560</v>
      </c>
      <c r="L13" s="177">
        <f>SUM(E13+F13-H13)</f>
        <v>0</v>
      </c>
    </row>
    <row r="14" spans="1:12" ht="45" customHeight="1" hidden="1">
      <c r="A14" s="344"/>
      <c r="B14" s="213"/>
      <c r="C14" s="213"/>
      <c r="D14" s="120" t="s">
        <v>305</v>
      </c>
      <c r="E14" s="177"/>
      <c r="F14" s="110"/>
      <c r="G14" s="110"/>
      <c r="H14" s="110"/>
      <c r="I14" s="177"/>
      <c r="J14" s="177"/>
      <c r="K14" s="177"/>
      <c r="L14" s="177">
        <f aca="true" t="shared" si="0" ref="L14:L29">SUM(E14+F14-H14)</f>
        <v>0</v>
      </c>
    </row>
    <row r="15" spans="1:12" ht="45" customHeight="1" hidden="1">
      <c r="A15" s="344"/>
      <c r="B15" s="213"/>
      <c r="C15" s="213"/>
      <c r="D15" s="120" t="s">
        <v>310</v>
      </c>
      <c r="E15" s="177"/>
      <c r="F15" s="110"/>
      <c r="G15" s="110"/>
      <c r="H15" s="110"/>
      <c r="I15" s="177"/>
      <c r="J15" s="177"/>
      <c r="K15" s="177"/>
      <c r="L15" s="177">
        <f t="shared" si="0"/>
        <v>0</v>
      </c>
    </row>
    <row r="16" spans="1:12" ht="20.25" customHeight="1" hidden="1">
      <c r="A16" s="344"/>
      <c r="B16" s="213"/>
      <c r="C16" s="213"/>
      <c r="D16" s="120" t="s">
        <v>305</v>
      </c>
      <c r="E16" s="179">
        <v>0</v>
      </c>
      <c r="F16" s="114">
        <v>-31387</v>
      </c>
      <c r="G16" s="114"/>
      <c r="H16" s="114">
        <f>SUM(I16:K16)</f>
        <v>-31387</v>
      </c>
      <c r="I16" s="179">
        <v>0</v>
      </c>
      <c r="J16" s="179">
        <v>0</v>
      </c>
      <c r="K16" s="179">
        <v>-31387</v>
      </c>
      <c r="L16" s="179">
        <f t="shared" si="0"/>
        <v>0</v>
      </c>
    </row>
    <row r="17" spans="1:12" ht="33.75" customHeight="1" hidden="1">
      <c r="A17" s="344"/>
      <c r="B17" s="340">
        <v>80101</v>
      </c>
      <c r="C17" s="213"/>
      <c r="D17" s="120" t="s">
        <v>386</v>
      </c>
      <c r="E17" s="177">
        <f>SUM(E13:E16)</f>
        <v>0</v>
      </c>
      <c r="F17" s="110">
        <f>SUM(F13:F16)</f>
        <v>5173</v>
      </c>
      <c r="G17" s="110"/>
      <c r="H17" s="110">
        <f>SUM(I17:K17)</f>
        <v>5173</v>
      </c>
      <c r="I17" s="177">
        <f>SUM(I13:I16)</f>
        <v>0</v>
      </c>
      <c r="J17" s="177">
        <f>SUM(J13:J16)</f>
        <v>0</v>
      </c>
      <c r="K17" s="177">
        <f>SUM(K13:K16)</f>
        <v>5173</v>
      </c>
      <c r="L17" s="177">
        <f t="shared" si="0"/>
        <v>0</v>
      </c>
    </row>
    <row r="18" spans="1:12" ht="12.75" customHeight="1" hidden="1">
      <c r="A18" s="344"/>
      <c r="B18" s="341"/>
      <c r="C18" s="213"/>
      <c r="D18" s="120" t="s">
        <v>305</v>
      </c>
      <c r="E18" s="177"/>
      <c r="F18" s="110">
        <v>88</v>
      </c>
      <c r="G18" s="110"/>
      <c r="H18" s="110"/>
      <c r="I18" s="177"/>
      <c r="J18" s="177"/>
      <c r="K18" s="177">
        <v>88</v>
      </c>
      <c r="L18" s="177"/>
    </row>
    <row r="19" spans="1:12" ht="33.75" customHeight="1" hidden="1">
      <c r="A19" s="344"/>
      <c r="B19" s="341"/>
      <c r="C19" s="213"/>
      <c r="D19" s="120" t="s">
        <v>386</v>
      </c>
      <c r="E19" s="177">
        <f>SUM(E17:E18)</f>
        <v>0</v>
      </c>
      <c r="F19" s="177">
        <f aca="true" t="shared" si="1" ref="F19:L19">SUM(F17:F18)</f>
        <v>5261</v>
      </c>
      <c r="G19" s="177">
        <f t="shared" si="1"/>
        <v>0</v>
      </c>
      <c r="H19" s="177">
        <f>SUM(I19:K19)</f>
        <v>5261</v>
      </c>
      <c r="I19" s="177">
        <f t="shared" si="1"/>
        <v>0</v>
      </c>
      <c r="J19" s="177">
        <f t="shared" si="1"/>
        <v>0</v>
      </c>
      <c r="K19" s="177">
        <f t="shared" si="1"/>
        <v>5261</v>
      </c>
      <c r="L19" s="177">
        <f t="shared" si="1"/>
        <v>0</v>
      </c>
    </row>
    <row r="20" spans="1:12" ht="12.75" customHeight="1" hidden="1">
      <c r="A20" s="344"/>
      <c r="B20" s="341"/>
      <c r="C20" s="213"/>
      <c r="D20" s="120" t="s">
        <v>305</v>
      </c>
      <c r="E20" s="177">
        <v>0</v>
      </c>
      <c r="F20" s="177">
        <v>440</v>
      </c>
      <c r="G20" s="177"/>
      <c r="H20" s="177">
        <f>SUM(I20:K20)</f>
        <v>440</v>
      </c>
      <c r="I20" s="177">
        <v>0</v>
      </c>
      <c r="J20" s="177">
        <v>0</v>
      </c>
      <c r="K20" s="177">
        <v>440</v>
      </c>
      <c r="L20" s="177">
        <f>SUM(E20+F20-H20)</f>
        <v>0</v>
      </c>
    </row>
    <row r="21" spans="1:12" ht="33.75" customHeight="1" hidden="1">
      <c r="A21" s="344"/>
      <c r="B21" s="341"/>
      <c r="C21" s="213"/>
      <c r="D21" s="17" t="s">
        <v>386</v>
      </c>
      <c r="E21" s="177">
        <f>SUM(E19:E20)</f>
        <v>0</v>
      </c>
      <c r="F21" s="177">
        <f aca="true" t="shared" si="2" ref="F21:L21">SUM(F19:F20)</f>
        <v>5701</v>
      </c>
      <c r="G21" s="177">
        <f t="shared" si="2"/>
        <v>0</v>
      </c>
      <c r="H21" s="177">
        <f t="shared" si="2"/>
        <v>5701</v>
      </c>
      <c r="I21" s="177">
        <f t="shared" si="2"/>
        <v>0</v>
      </c>
      <c r="J21" s="177">
        <f t="shared" si="2"/>
        <v>0</v>
      </c>
      <c r="K21" s="177">
        <f t="shared" si="2"/>
        <v>5701</v>
      </c>
      <c r="L21" s="177">
        <f t="shared" si="2"/>
        <v>0</v>
      </c>
    </row>
    <row r="22" spans="1:12" ht="12.75" customHeight="1" hidden="1">
      <c r="A22" s="344"/>
      <c r="B22" s="341"/>
      <c r="C22" s="213"/>
      <c r="D22" s="62" t="s">
        <v>305</v>
      </c>
      <c r="E22" s="179">
        <v>0</v>
      </c>
      <c r="F22" s="179">
        <v>1205</v>
      </c>
      <c r="G22" s="179"/>
      <c r="H22" s="179">
        <f>SUM(I22:K22)</f>
        <v>1205</v>
      </c>
      <c r="I22" s="179"/>
      <c r="J22" s="179"/>
      <c r="K22" s="179">
        <v>1205</v>
      </c>
      <c r="L22" s="179">
        <f>SUM(E22+F22-H22)</f>
        <v>0</v>
      </c>
    </row>
    <row r="23" spans="1:12" ht="45">
      <c r="A23" s="344"/>
      <c r="B23" s="341"/>
      <c r="C23" s="213"/>
      <c r="D23" s="17" t="s">
        <v>341</v>
      </c>
      <c r="E23" s="177">
        <f aca="true" t="shared" si="3" ref="E23:L23">SUM(E21:E22)</f>
        <v>0</v>
      </c>
      <c r="F23" s="177">
        <f t="shared" si="3"/>
        <v>6906</v>
      </c>
      <c r="G23" s="177">
        <f t="shared" si="3"/>
        <v>0</v>
      </c>
      <c r="H23" s="177">
        <f t="shared" si="3"/>
        <v>6906</v>
      </c>
      <c r="I23" s="177">
        <f t="shared" si="3"/>
        <v>0</v>
      </c>
      <c r="J23" s="177">
        <f t="shared" si="3"/>
        <v>0</v>
      </c>
      <c r="K23" s="177">
        <f t="shared" si="3"/>
        <v>6906</v>
      </c>
      <c r="L23" s="177">
        <f t="shared" si="3"/>
        <v>0</v>
      </c>
    </row>
    <row r="24" spans="1:12" ht="33.75">
      <c r="A24" s="344"/>
      <c r="B24" s="342"/>
      <c r="C24" s="213"/>
      <c r="D24" s="120" t="s">
        <v>449</v>
      </c>
      <c r="E24" s="196">
        <v>0</v>
      </c>
      <c r="F24" s="196">
        <v>5736.46</v>
      </c>
      <c r="G24" s="196"/>
      <c r="H24" s="196">
        <v>884.69</v>
      </c>
      <c r="I24" s="196">
        <v>0</v>
      </c>
      <c r="J24" s="196">
        <v>0</v>
      </c>
      <c r="K24" s="196">
        <v>884.69</v>
      </c>
      <c r="L24" s="196">
        <v>4851.77</v>
      </c>
    </row>
    <row r="25" spans="1:12" ht="12.75" customHeight="1" hidden="1">
      <c r="A25" s="344"/>
      <c r="B25" s="213">
        <v>80110</v>
      </c>
      <c r="C25" s="213"/>
      <c r="D25" s="120" t="s">
        <v>62</v>
      </c>
      <c r="E25" s="177">
        <v>0</v>
      </c>
      <c r="F25" s="110">
        <v>9829</v>
      </c>
      <c r="G25" s="110">
        <v>0</v>
      </c>
      <c r="H25" s="110">
        <f>SUM(I25:K25)</f>
        <v>9829</v>
      </c>
      <c r="I25" s="177">
        <v>0</v>
      </c>
      <c r="J25" s="177">
        <v>0</v>
      </c>
      <c r="K25" s="177">
        <v>9829</v>
      </c>
      <c r="L25" s="177">
        <f t="shared" si="0"/>
        <v>0</v>
      </c>
    </row>
    <row r="26" spans="1:12" ht="12.75" customHeight="1" hidden="1">
      <c r="A26" s="344"/>
      <c r="B26" s="213"/>
      <c r="C26" s="213"/>
      <c r="D26" s="17" t="s">
        <v>305</v>
      </c>
      <c r="E26" s="178"/>
      <c r="F26" s="178"/>
      <c r="G26" s="178"/>
      <c r="H26" s="178"/>
      <c r="I26" s="178"/>
      <c r="J26" s="178"/>
      <c r="K26" s="178"/>
      <c r="L26" s="177">
        <f t="shared" si="0"/>
        <v>0</v>
      </c>
    </row>
    <row r="27" spans="1:12" ht="12.75" customHeight="1" hidden="1">
      <c r="A27" s="344"/>
      <c r="B27" s="213"/>
      <c r="C27" s="213"/>
      <c r="D27" s="17" t="s">
        <v>310</v>
      </c>
      <c r="E27" s="178"/>
      <c r="F27" s="178"/>
      <c r="G27" s="178"/>
      <c r="H27" s="178"/>
      <c r="I27" s="178"/>
      <c r="J27" s="178"/>
      <c r="K27" s="178"/>
      <c r="L27" s="177">
        <f t="shared" si="0"/>
        <v>0</v>
      </c>
    </row>
    <row r="28" spans="1:12" ht="12.75" customHeight="1" hidden="1">
      <c r="A28" s="344"/>
      <c r="B28" s="213"/>
      <c r="C28" s="213"/>
      <c r="D28" s="120" t="s">
        <v>305</v>
      </c>
      <c r="E28" s="179">
        <v>0</v>
      </c>
      <c r="F28" s="179">
        <f>1420-9829</f>
        <v>-8409</v>
      </c>
      <c r="G28" s="179"/>
      <c r="H28" s="179">
        <f>SUM(I28:K28)</f>
        <v>-8409</v>
      </c>
      <c r="I28" s="179">
        <v>0</v>
      </c>
      <c r="J28" s="179">
        <v>0</v>
      </c>
      <c r="K28" s="179">
        <v>-8409</v>
      </c>
      <c r="L28" s="177">
        <f t="shared" si="0"/>
        <v>0</v>
      </c>
    </row>
    <row r="29" spans="1:12" ht="22.5" customHeight="1" hidden="1">
      <c r="A29" s="344"/>
      <c r="B29" s="340">
        <v>80110</v>
      </c>
      <c r="C29" s="213"/>
      <c r="D29" s="120" t="s">
        <v>387</v>
      </c>
      <c r="E29" s="177">
        <f>SUM(E25:E28)</f>
        <v>0</v>
      </c>
      <c r="F29" s="177">
        <f>SUM(F25:F28)</f>
        <v>1420</v>
      </c>
      <c r="G29" s="177"/>
      <c r="H29" s="177">
        <f>SUM(H25:H28)</f>
        <v>1420</v>
      </c>
      <c r="I29" s="177">
        <f>SUM(I25:I28)</f>
        <v>0</v>
      </c>
      <c r="J29" s="177">
        <f>SUM(J25:J28)</f>
        <v>0</v>
      </c>
      <c r="K29" s="177">
        <f>SUM(K25:K28)</f>
        <v>1420</v>
      </c>
      <c r="L29" s="177">
        <f t="shared" si="0"/>
        <v>0</v>
      </c>
    </row>
    <row r="30" spans="1:12" ht="12.75" customHeight="1" hidden="1">
      <c r="A30" s="344"/>
      <c r="B30" s="341"/>
      <c r="C30" s="213"/>
      <c r="D30" s="120" t="s">
        <v>305</v>
      </c>
      <c r="E30" s="177"/>
      <c r="F30" s="177"/>
      <c r="G30" s="177"/>
      <c r="H30" s="177"/>
      <c r="I30" s="177"/>
      <c r="J30" s="177"/>
      <c r="K30" s="177"/>
      <c r="L30" s="177"/>
    </row>
    <row r="31" spans="1:12" ht="22.5" customHeight="1" hidden="1">
      <c r="A31" s="344"/>
      <c r="B31" s="341"/>
      <c r="C31" s="213"/>
      <c r="D31" s="120" t="s">
        <v>387</v>
      </c>
      <c r="E31" s="177">
        <f>SUM(E29:E30)</f>
        <v>0</v>
      </c>
      <c r="F31" s="177">
        <f aca="true" t="shared" si="4" ref="F31:L31">SUM(F29:F30)</f>
        <v>1420</v>
      </c>
      <c r="G31" s="177">
        <f t="shared" si="4"/>
        <v>0</v>
      </c>
      <c r="H31" s="177">
        <f t="shared" si="4"/>
        <v>1420</v>
      </c>
      <c r="I31" s="177">
        <f t="shared" si="4"/>
        <v>0</v>
      </c>
      <c r="J31" s="177">
        <f t="shared" si="4"/>
        <v>0</v>
      </c>
      <c r="K31" s="177">
        <f t="shared" si="4"/>
        <v>1420</v>
      </c>
      <c r="L31" s="177">
        <f t="shared" si="4"/>
        <v>0</v>
      </c>
    </row>
    <row r="32" spans="1:12" ht="12.75" customHeight="1" hidden="1">
      <c r="A32" s="344"/>
      <c r="B32" s="341"/>
      <c r="C32" s="213"/>
      <c r="D32" s="220" t="s">
        <v>305</v>
      </c>
      <c r="E32" s="177"/>
      <c r="F32" s="177"/>
      <c r="G32" s="177"/>
      <c r="H32" s="177">
        <f>SUM(I32:K32)</f>
        <v>0</v>
      </c>
      <c r="I32" s="177"/>
      <c r="J32" s="177"/>
      <c r="K32" s="177"/>
      <c r="L32" s="221"/>
    </row>
    <row r="33" spans="1:12" ht="22.5">
      <c r="A33" s="344"/>
      <c r="B33" s="341"/>
      <c r="C33" s="213"/>
      <c r="D33" s="94" t="s">
        <v>451</v>
      </c>
      <c r="E33" s="177">
        <f>SUM(E31:E32)</f>
        <v>0</v>
      </c>
      <c r="F33" s="177">
        <f aca="true" t="shared" si="5" ref="F33:L33">SUM(F31:F32)</f>
        <v>1420</v>
      </c>
      <c r="G33" s="177">
        <f t="shared" si="5"/>
        <v>0</v>
      </c>
      <c r="H33" s="177">
        <f t="shared" si="5"/>
        <v>1420</v>
      </c>
      <c r="I33" s="177">
        <f t="shared" si="5"/>
        <v>0</v>
      </c>
      <c r="J33" s="177">
        <f t="shared" si="5"/>
        <v>0</v>
      </c>
      <c r="K33" s="177">
        <f t="shared" si="5"/>
        <v>1420</v>
      </c>
      <c r="L33" s="177">
        <f t="shared" si="5"/>
        <v>0</v>
      </c>
    </row>
    <row r="34" spans="1:12" ht="22.5">
      <c r="A34" s="345"/>
      <c r="B34" s="342"/>
      <c r="C34" s="213"/>
      <c r="D34" s="220" t="s">
        <v>450</v>
      </c>
      <c r="E34" s="196">
        <v>0</v>
      </c>
      <c r="F34" s="196">
        <v>1304.07</v>
      </c>
      <c r="G34" s="196"/>
      <c r="H34" s="196">
        <v>0</v>
      </c>
      <c r="I34" s="196">
        <v>0</v>
      </c>
      <c r="J34" s="196">
        <v>0</v>
      </c>
      <c r="K34" s="196">
        <v>0</v>
      </c>
      <c r="L34" s="196">
        <v>1304.07</v>
      </c>
    </row>
    <row r="35" spans="1:12" ht="19.5" customHeight="1">
      <c r="A35" s="343">
        <v>854</v>
      </c>
      <c r="B35" s="340">
        <v>85401</v>
      </c>
      <c r="C35" s="212"/>
      <c r="D35" s="355" t="s">
        <v>69</v>
      </c>
      <c r="E35" s="356"/>
      <c r="F35" s="356"/>
      <c r="G35" s="356"/>
      <c r="H35" s="356"/>
      <c r="I35" s="356"/>
      <c r="J35" s="356"/>
      <c r="K35" s="356"/>
      <c r="L35" s="357"/>
    </row>
    <row r="36" spans="1:12" ht="24" customHeight="1" hidden="1">
      <c r="A36" s="344"/>
      <c r="B36" s="341"/>
      <c r="C36" s="213"/>
      <c r="D36" s="120" t="s">
        <v>70</v>
      </c>
      <c r="E36" s="177">
        <v>0</v>
      </c>
      <c r="F36" s="110">
        <v>88514</v>
      </c>
      <c r="G36" s="110">
        <v>0</v>
      </c>
      <c r="H36" s="110">
        <f>SUM(I36:K36)</f>
        <v>88514</v>
      </c>
      <c r="I36" s="177">
        <v>0</v>
      </c>
      <c r="J36" s="177">
        <v>0</v>
      </c>
      <c r="K36" s="177">
        <v>88514</v>
      </c>
      <c r="L36" s="177">
        <f>SUM(E36+F36-H36)</f>
        <v>0</v>
      </c>
    </row>
    <row r="37" spans="1:12" ht="18.75" customHeight="1" hidden="1">
      <c r="A37" s="344"/>
      <c r="B37" s="341"/>
      <c r="C37" s="213"/>
      <c r="D37" s="120" t="s">
        <v>305</v>
      </c>
      <c r="E37" s="179">
        <v>0</v>
      </c>
      <c r="F37" s="179">
        <f>94314-88514</f>
        <v>5800</v>
      </c>
      <c r="G37" s="179"/>
      <c r="H37" s="179">
        <f>SUM(I37:K37)</f>
        <v>5800</v>
      </c>
      <c r="I37" s="179">
        <v>0</v>
      </c>
      <c r="J37" s="179">
        <v>0</v>
      </c>
      <c r="K37" s="179">
        <v>5800</v>
      </c>
      <c r="L37" s="177">
        <f>SUM(E37+F37-H37)</f>
        <v>0</v>
      </c>
    </row>
    <row r="38" spans="1:12" ht="22.5" customHeight="1" hidden="1">
      <c r="A38" s="344"/>
      <c r="B38" s="341"/>
      <c r="C38" s="213"/>
      <c r="D38" s="120" t="s">
        <v>388</v>
      </c>
      <c r="E38" s="177">
        <f>SUM(E36:E37)</f>
        <v>0</v>
      </c>
      <c r="F38" s="177">
        <f>SUM(F36:F37)</f>
        <v>94314</v>
      </c>
      <c r="G38" s="177"/>
      <c r="H38" s="177">
        <f>SUM(H36:H37)</f>
        <v>94314</v>
      </c>
      <c r="I38" s="177">
        <f>SUM(I36:I37)</f>
        <v>0</v>
      </c>
      <c r="J38" s="177">
        <f>SUM(J36:J37)</f>
        <v>0</v>
      </c>
      <c r="K38" s="177">
        <f>SUM(K36:K37)</f>
        <v>94314</v>
      </c>
      <c r="L38" s="177">
        <f>SUM(E38+F38-H38)</f>
        <v>0</v>
      </c>
    </row>
    <row r="39" spans="1:12" ht="18.75" customHeight="1" hidden="1">
      <c r="A39" s="344"/>
      <c r="B39" s="341"/>
      <c r="C39" s="213"/>
      <c r="D39" s="120" t="s">
        <v>305</v>
      </c>
      <c r="E39" s="179"/>
      <c r="F39" s="179"/>
      <c r="G39" s="179"/>
      <c r="H39" s="179"/>
      <c r="I39" s="179"/>
      <c r="J39" s="179"/>
      <c r="K39" s="179"/>
      <c r="L39" s="177"/>
    </row>
    <row r="40" spans="1:12" ht="22.5" hidden="1">
      <c r="A40" s="344"/>
      <c r="B40" s="341"/>
      <c r="C40" s="213"/>
      <c r="D40" s="120" t="s">
        <v>388</v>
      </c>
      <c r="E40" s="178">
        <f>SUM(E38:E39)</f>
        <v>0</v>
      </c>
      <c r="F40" s="178">
        <f>SUM(F38:F39)</f>
        <v>94314</v>
      </c>
      <c r="G40" s="178"/>
      <c r="H40" s="178">
        <f>SUM(H38:H39)</f>
        <v>94314</v>
      </c>
      <c r="I40" s="178">
        <f>SUM(I38:I39)</f>
        <v>0</v>
      </c>
      <c r="J40" s="178">
        <f>SUM(J38:J39)</f>
        <v>0</v>
      </c>
      <c r="K40" s="178">
        <f>SUM(K38:K39)</f>
        <v>94314</v>
      </c>
      <c r="L40" s="196">
        <f>SUM(E40+F40-H40)</f>
        <v>0</v>
      </c>
    </row>
    <row r="41" spans="1:12" ht="12.75" hidden="1">
      <c r="A41" s="344"/>
      <c r="B41" s="341"/>
      <c r="C41" s="213"/>
      <c r="D41" s="17" t="s">
        <v>305</v>
      </c>
      <c r="E41" s="179">
        <v>0</v>
      </c>
      <c r="F41" s="179">
        <v>11900</v>
      </c>
      <c r="G41" s="179"/>
      <c r="H41" s="179">
        <f>SUM(I41:K41)</f>
        <v>11900</v>
      </c>
      <c r="I41" s="179"/>
      <c r="J41" s="179"/>
      <c r="K41" s="179">
        <v>11900</v>
      </c>
      <c r="L41" s="177">
        <f>SUM(E41+F41-H41)</f>
        <v>0</v>
      </c>
    </row>
    <row r="42" spans="1:12" ht="33.75">
      <c r="A42" s="344"/>
      <c r="B42" s="341"/>
      <c r="C42" s="213"/>
      <c r="D42" s="17" t="s">
        <v>423</v>
      </c>
      <c r="E42" s="179">
        <f>SUM(E40:E41)</f>
        <v>0</v>
      </c>
      <c r="F42" s="179">
        <f aca="true" t="shared" si="6" ref="F42:L42">SUM(F40:F41)</f>
        <v>106214</v>
      </c>
      <c r="G42" s="179">
        <f t="shared" si="6"/>
        <v>0</v>
      </c>
      <c r="H42" s="179">
        <f t="shared" si="6"/>
        <v>106214</v>
      </c>
      <c r="I42" s="179">
        <f t="shared" si="6"/>
        <v>0</v>
      </c>
      <c r="J42" s="179">
        <f t="shared" si="6"/>
        <v>0</v>
      </c>
      <c r="K42" s="179">
        <f t="shared" si="6"/>
        <v>106214</v>
      </c>
      <c r="L42" s="179">
        <f t="shared" si="6"/>
        <v>0</v>
      </c>
    </row>
    <row r="43" spans="1:12" ht="33.75">
      <c r="A43" s="345"/>
      <c r="B43" s="342"/>
      <c r="C43" s="213"/>
      <c r="D43" s="120" t="s">
        <v>452</v>
      </c>
      <c r="E43" s="178">
        <v>0</v>
      </c>
      <c r="F43" s="178">
        <v>109914.4</v>
      </c>
      <c r="G43" s="178"/>
      <c r="H43" s="178">
        <v>98575.11</v>
      </c>
      <c r="I43" s="178">
        <v>0</v>
      </c>
      <c r="J43" s="178">
        <v>0</v>
      </c>
      <c r="K43" s="178">
        <v>98575.11</v>
      </c>
      <c r="L43" s="178">
        <v>11339.29</v>
      </c>
    </row>
    <row r="44" spans="1:12" s="67" customFormat="1" ht="23.25" customHeight="1">
      <c r="A44" s="354" t="s">
        <v>342</v>
      </c>
      <c r="B44" s="354"/>
      <c r="C44" s="354"/>
      <c r="D44" s="354"/>
      <c r="E44" s="110">
        <f>SUM(E23,E33,E42)</f>
        <v>0</v>
      </c>
      <c r="F44" s="110">
        <f aca="true" t="shared" si="7" ref="F44:L44">SUM(F23,F33,F42)</f>
        <v>114540</v>
      </c>
      <c r="G44" s="110">
        <f t="shared" si="7"/>
        <v>0</v>
      </c>
      <c r="H44" s="110">
        <f t="shared" si="7"/>
        <v>114540</v>
      </c>
      <c r="I44" s="110">
        <f t="shared" si="7"/>
        <v>0</v>
      </c>
      <c r="J44" s="110">
        <f t="shared" si="7"/>
        <v>0</v>
      </c>
      <c r="K44" s="110">
        <f t="shared" si="7"/>
        <v>114540</v>
      </c>
      <c r="L44" s="110">
        <f t="shared" si="7"/>
        <v>0</v>
      </c>
    </row>
    <row r="45" spans="1:12" s="181" customFormat="1" ht="23.25" customHeight="1">
      <c r="A45" s="353" t="s">
        <v>453</v>
      </c>
      <c r="B45" s="353"/>
      <c r="C45" s="353"/>
      <c r="D45" s="353"/>
      <c r="E45" s="121">
        <f>SUM(E43,E34,E24,)</f>
        <v>0</v>
      </c>
      <c r="F45" s="121">
        <f aca="true" t="shared" si="8" ref="F45:L45">SUM(F43,F34,F24,)</f>
        <v>116954.93000000001</v>
      </c>
      <c r="G45" s="121">
        <f t="shared" si="8"/>
        <v>0</v>
      </c>
      <c r="H45" s="121">
        <f t="shared" si="8"/>
        <v>99459.8</v>
      </c>
      <c r="I45" s="121">
        <f t="shared" si="8"/>
        <v>0</v>
      </c>
      <c r="J45" s="121">
        <f t="shared" si="8"/>
        <v>0</v>
      </c>
      <c r="K45" s="121">
        <f t="shared" si="8"/>
        <v>99459.8</v>
      </c>
      <c r="L45" s="121">
        <f t="shared" si="8"/>
        <v>17495.13</v>
      </c>
    </row>
    <row r="46" s="113" customFormat="1" ht="11.25"/>
    <row r="47" spans="10:11" s="113" customFormat="1" ht="11.25">
      <c r="J47" s="75"/>
      <c r="K47" s="75"/>
    </row>
    <row r="48" spans="10:11" s="113" customFormat="1" ht="11.25">
      <c r="J48" s="75"/>
      <c r="K48" s="75"/>
    </row>
    <row r="49" spans="10:11" s="113" customFormat="1" ht="11.25">
      <c r="J49" s="75"/>
      <c r="K49" s="75"/>
    </row>
    <row r="50" spans="10:11" s="113" customFormat="1" ht="11.25">
      <c r="J50" s="75"/>
      <c r="K50" s="75"/>
    </row>
    <row r="51" s="113" customFormat="1" ht="11.25"/>
  </sheetData>
  <mergeCells count="27">
    <mergeCell ref="J10:J11"/>
    <mergeCell ref="K10:K11"/>
    <mergeCell ref="K1:L1"/>
    <mergeCell ref="A12:A34"/>
    <mergeCell ref="D12:L12"/>
    <mergeCell ref="L10:L11"/>
    <mergeCell ref="L8:L9"/>
    <mergeCell ref="E10:E11"/>
    <mergeCell ref="I9:K9"/>
    <mergeCell ref="H9:H11"/>
    <mergeCell ref="A45:D45"/>
    <mergeCell ref="B17:B24"/>
    <mergeCell ref="B29:B34"/>
    <mergeCell ref="A44:D44"/>
    <mergeCell ref="D35:L35"/>
    <mergeCell ref="A35:A43"/>
    <mergeCell ref="B35:B43"/>
    <mergeCell ref="A6:H6"/>
    <mergeCell ref="E8:E9"/>
    <mergeCell ref="G10:G11"/>
    <mergeCell ref="A8:A11"/>
    <mergeCell ref="B8:B11"/>
    <mergeCell ref="C8:C11"/>
    <mergeCell ref="D8:D11"/>
    <mergeCell ref="F8:F11"/>
    <mergeCell ref="H8:K8"/>
    <mergeCell ref="I10:I11"/>
  </mergeCells>
  <printOptions horizontalCentered="1"/>
  <pageMargins left="0.7874015748031497" right="0.7874015748031497" top="0.7874015748031497" bottom="0.5905511811023623" header="0.5118110236220472" footer="0.31496062992125984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1">
      <selection activeCell="H20" sqref="H20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375" style="0" customWidth="1"/>
    <col min="4" max="4" width="25.375" style="0" bestFit="1" customWidth="1"/>
    <col min="5" max="5" width="12.125" style="0" customWidth="1"/>
    <col min="6" max="6" width="11.875" style="0" customWidth="1"/>
    <col min="7" max="7" width="12.00390625" style="0" customWidth="1"/>
    <col min="8" max="8" width="6.875" style="0" customWidth="1"/>
    <col min="9" max="9" width="10.75390625" style="0" customWidth="1"/>
    <col min="10" max="10" width="10.625" style="0" bestFit="1" customWidth="1"/>
    <col min="11" max="11" width="10.625" style="0" customWidth="1"/>
    <col min="12" max="12" width="10.75390625" style="0" customWidth="1"/>
  </cols>
  <sheetData>
    <row r="1" spans="6:12" ht="12.75">
      <c r="F1" s="269" t="s">
        <v>467</v>
      </c>
      <c r="G1" s="269"/>
      <c r="H1" s="269"/>
      <c r="I1" s="135"/>
      <c r="J1" s="75"/>
      <c r="K1" s="359"/>
      <c r="L1" s="359"/>
    </row>
    <row r="2" spans="6:11" ht="12.75">
      <c r="F2" s="75" t="s">
        <v>432</v>
      </c>
      <c r="G2" s="75"/>
      <c r="H2" s="271"/>
      <c r="I2" s="135"/>
      <c r="J2" s="75"/>
      <c r="K2" s="75"/>
    </row>
    <row r="3" spans="6:11" ht="12.75">
      <c r="F3" s="75" t="s">
        <v>433</v>
      </c>
      <c r="G3" s="75"/>
      <c r="H3" s="271"/>
      <c r="I3" s="135"/>
      <c r="J3" s="75"/>
      <c r="K3" s="75"/>
    </row>
    <row r="4" spans="6:11" ht="12.75">
      <c r="F4" s="75" t="s">
        <v>434</v>
      </c>
      <c r="G4" s="75"/>
      <c r="H4" s="271"/>
      <c r="I4" s="135"/>
      <c r="J4" s="75"/>
      <c r="K4" s="75"/>
    </row>
    <row r="6" s="113" customFormat="1" ht="11.25"/>
    <row r="7" spans="10:11" s="113" customFormat="1" ht="11.25">
      <c r="J7" s="75"/>
      <c r="K7" s="75"/>
    </row>
    <row r="8" spans="1:11" s="113" customFormat="1" ht="38.25" customHeight="1">
      <c r="A8" s="291" t="s">
        <v>468</v>
      </c>
      <c r="B8" s="291"/>
      <c r="C8" s="291"/>
      <c r="D8" s="291"/>
      <c r="E8" s="291"/>
      <c r="F8" s="291"/>
      <c r="G8" s="291"/>
      <c r="H8" s="257"/>
      <c r="J8" s="75"/>
      <c r="K8" s="75"/>
    </row>
    <row r="9" spans="1:11" s="113" customFormat="1" ht="21" customHeight="1">
      <c r="A9" s="282" t="s">
        <v>0</v>
      </c>
      <c r="B9" s="282" t="s">
        <v>1</v>
      </c>
      <c r="C9" s="282" t="s">
        <v>2</v>
      </c>
      <c r="D9" s="282" t="s">
        <v>3</v>
      </c>
      <c r="E9" s="300" t="s">
        <v>160</v>
      </c>
      <c r="F9" s="300" t="s">
        <v>259</v>
      </c>
      <c r="G9" s="290" t="s">
        <v>426</v>
      </c>
      <c r="H9" s="290"/>
      <c r="J9" s="75"/>
      <c r="K9" s="75"/>
    </row>
    <row r="10" spans="1:11" s="113" customFormat="1" ht="18.75" customHeight="1">
      <c r="A10" s="282"/>
      <c r="B10" s="282"/>
      <c r="C10" s="282"/>
      <c r="D10" s="282"/>
      <c r="E10" s="300"/>
      <c r="F10" s="300"/>
      <c r="G10" s="259" t="s">
        <v>427</v>
      </c>
      <c r="H10" s="29" t="s">
        <v>428</v>
      </c>
      <c r="J10" s="75"/>
      <c r="K10" s="75"/>
    </row>
    <row r="11" spans="1:8" s="113" customFormat="1" ht="24.75" customHeight="1">
      <c r="A11" s="44">
        <v>750</v>
      </c>
      <c r="B11" s="45"/>
      <c r="C11" s="46"/>
      <c r="D11" s="47" t="s">
        <v>94</v>
      </c>
      <c r="E11" s="190">
        <f>SUM(E12)</f>
        <v>75000</v>
      </c>
      <c r="F11" s="190">
        <f>SUM(F12)</f>
        <v>75000</v>
      </c>
      <c r="G11" s="190">
        <f>SUM(G12)</f>
        <v>111877.2</v>
      </c>
      <c r="H11" s="190">
        <f aca="true" t="shared" si="0" ref="H11:H17">G11/F11*100</f>
        <v>149.1696</v>
      </c>
    </row>
    <row r="12" spans="1:8" ht="24.75" customHeight="1">
      <c r="A12" s="83"/>
      <c r="B12" s="100">
        <v>75011</v>
      </c>
      <c r="C12" s="104"/>
      <c r="D12" s="49" t="s">
        <v>20</v>
      </c>
      <c r="E12" s="177">
        <f>SUM(E13)</f>
        <v>75000</v>
      </c>
      <c r="F12" s="177">
        <f>SUM(F13:F13)</f>
        <v>75000</v>
      </c>
      <c r="G12" s="177">
        <f>SUM(G13:G13)</f>
        <v>111877.2</v>
      </c>
      <c r="H12" s="177">
        <f t="shared" si="0"/>
        <v>149.1696</v>
      </c>
    </row>
    <row r="13" spans="1:8" ht="24.75" customHeight="1">
      <c r="A13" s="83"/>
      <c r="B13" s="100"/>
      <c r="C13" s="101" t="s">
        <v>223</v>
      </c>
      <c r="D13" s="94" t="s">
        <v>174</v>
      </c>
      <c r="E13" s="177">
        <v>75000</v>
      </c>
      <c r="F13" s="177">
        <v>75000</v>
      </c>
      <c r="G13" s="177">
        <v>111877.2</v>
      </c>
      <c r="H13" s="177">
        <f t="shared" si="0"/>
        <v>149.1696</v>
      </c>
    </row>
    <row r="14" spans="1:8" ht="25.5" customHeight="1">
      <c r="A14" s="42">
        <v>852</v>
      </c>
      <c r="B14" s="6"/>
      <c r="C14" s="6"/>
      <c r="D14" s="28" t="s">
        <v>231</v>
      </c>
      <c r="E14" s="22">
        <f aca="true" t="shared" si="1" ref="E14:G15">SUM(E15)</f>
        <v>0</v>
      </c>
      <c r="F14" s="22">
        <f t="shared" si="1"/>
        <v>0</v>
      </c>
      <c r="G14" s="22">
        <f t="shared" si="1"/>
        <v>33008.69</v>
      </c>
      <c r="H14" s="190">
        <v>0</v>
      </c>
    </row>
    <row r="15" spans="1:8" ht="53.25" customHeight="1">
      <c r="A15" s="89"/>
      <c r="B15" s="64">
        <v>85212</v>
      </c>
      <c r="C15" s="64"/>
      <c r="D15" s="49" t="s">
        <v>258</v>
      </c>
      <c r="E15" s="103">
        <f t="shared" si="1"/>
        <v>0</v>
      </c>
      <c r="F15" s="103">
        <f t="shared" si="1"/>
        <v>0</v>
      </c>
      <c r="G15" s="103">
        <f t="shared" si="1"/>
        <v>33008.69</v>
      </c>
      <c r="H15" s="177">
        <v>0</v>
      </c>
    </row>
    <row r="16" spans="1:8" ht="26.25" customHeight="1">
      <c r="A16" s="89"/>
      <c r="B16" s="64"/>
      <c r="C16" s="101" t="s">
        <v>197</v>
      </c>
      <c r="D16" s="49" t="s">
        <v>469</v>
      </c>
      <c r="E16" s="103">
        <v>0</v>
      </c>
      <c r="F16" s="103">
        <v>0</v>
      </c>
      <c r="G16" s="103">
        <v>33008.69</v>
      </c>
      <c r="H16" s="177">
        <v>0</v>
      </c>
    </row>
    <row r="17" spans="1:8" ht="24" customHeight="1">
      <c r="A17" s="289" t="s">
        <v>79</v>
      </c>
      <c r="B17" s="289"/>
      <c r="C17" s="289"/>
      <c r="D17" s="289"/>
      <c r="E17" s="268">
        <f>E14+E11</f>
        <v>75000</v>
      </c>
      <c r="F17" s="268">
        <f>F14+F11</f>
        <v>75000</v>
      </c>
      <c r="G17" s="268">
        <f>G14+G11</f>
        <v>144885.89</v>
      </c>
      <c r="H17" s="270">
        <f t="shared" si="0"/>
        <v>193.1811866666667</v>
      </c>
    </row>
  </sheetData>
  <mergeCells count="10">
    <mergeCell ref="A17:D17"/>
    <mergeCell ref="K1:L1"/>
    <mergeCell ref="E9:E10"/>
    <mergeCell ref="F9:F10"/>
    <mergeCell ref="A8:G8"/>
    <mergeCell ref="G9:H9"/>
    <mergeCell ref="A9:A10"/>
    <mergeCell ref="B9:B10"/>
    <mergeCell ref="C9:C10"/>
    <mergeCell ref="D9:D10"/>
  </mergeCells>
  <printOptions horizontalCentered="1"/>
  <pageMargins left="0.7874015748031497" right="0.7874015748031497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85"/>
  <sheetViews>
    <sheetView workbookViewId="0" topLeftCell="A384">
      <selection activeCell="A1" sqref="A1:H391"/>
    </sheetView>
  </sheetViews>
  <sheetFormatPr defaultColWidth="9.00390625" defaultRowHeight="12.75"/>
  <cols>
    <col min="1" max="1" width="5.75390625" style="9" customWidth="1"/>
    <col min="2" max="2" width="7.25390625" style="9" bestFit="1" customWidth="1"/>
    <col min="3" max="3" width="4.375" style="9" bestFit="1" customWidth="1"/>
    <col min="4" max="4" width="26.875" style="9" customWidth="1"/>
    <col min="5" max="5" width="12.25390625" style="66" customWidth="1"/>
    <col min="6" max="6" width="12.75390625" style="66" customWidth="1"/>
    <col min="7" max="7" width="13.125" style="255" customWidth="1"/>
    <col min="8" max="8" width="5.75390625" style="255" bestFit="1" customWidth="1"/>
  </cols>
  <sheetData>
    <row r="1" spans="1:6" ht="12.75">
      <c r="A1" s="146"/>
      <c r="B1" s="146"/>
      <c r="C1" s="146"/>
      <c r="D1" s="146"/>
      <c r="E1" s="75"/>
      <c r="F1" s="75" t="s">
        <v>437</v>
      </c>
    </row>
    <row r="2" spans="1:6" ht="12.75">
      <c r="A2" s="146"/>
      <c r="B2" s="146"/>
      <c r="C2" s="146"/>
      <c r="D2" s="146"/>
      <c r="E2" s="75"/>
      <c r="F2" s="75" t="s">
        <v>432</v>
      </c>
    </row>
    <row r="3" spans="1:6" ht="12.75">
      <c r="A3" s="146"/>
      <c r="B3" s="146"/>
      <c r="C3" s="146"/>
      <c r="D3" s="146"/>
      <c r="E3" s="75"/>
      <c r="F3" s="75" t="s">
        <v>433</v>
      </c>
    </row>
    <row r="4" spans="1:6" ht="12.75">
      <c r="A4" s="146"/>
      <c r="B4" s="146"/>
      <c r="C4" s="146"/>
      <c r="D4" s="146"/>
      <c r="E4" s="75"/>
      <c r="F4" s="75" t="s">
        <v>434</v>
      </c>
    </row>
    <row r="5" spans="1:4" ht="21" customHeight="1">
      <c r="A5" s="299" t="s">
        <v>438</v>
      </c>
      <c r="B5" s="299"/>
      <c r="C5" s="299"/>
      <c r="D5" s="299"/>
    </row>
    <row r="6" spans="1:8" ht="16.5" customHeight="1">
      <c r="A6" s="301" t="s">
        <v>0</v>
      </c>
      <c r="B6" s="301" t="s">
        <v>1</v>
      </c>
      <c r="C6" s="301" t="s">
        <v>2</v>
      </c>
      <c r="D6" s="301" t="s">
        <v>3</v>
      </c>
      <c r="E6" s="300" t="s">
        <v>163</v>
      </c>
      <c r="F6" s="300" t="s">
        <v>259</v>
      </c>
      <c r="G6" s="298" t="s">
        <v>426</v>
      </c>
      <c r="H6" s="298"/>
    </row>
    <row r="7" spans="1:8" s="9" customFormat="1" ht="24.75" customHeight="1">
      <c r="A7" s="301"/>
      <c r="B7" s="301"/>
      <c r="C7" s="301"/>
      <c r="D7" s="301"/>
      <c r="E7" s="300"/>
      <c r="F7" s="300"/>
      <c r="G7" s="29" t="s">
        <v>427</v>
      </c>
      <c r="H7" s="29" t="s">
        <v>428</v>
      </c>
    </row>
    <row r="8" spans="1:8" s="14" customFormat="1" ht="25.5" customHeight="1">
      <c r="A8" s="250" t="s">
        <v>4</v>
      </c>
      <c r="B8" s="251"/>
      <c r="C8" s="252"/>
      <c r="D8" s="253" t="s">
        <v>5</v>
      </c>
      <c r="E8" s="254">
        <f>SUM(E9,E11)</f>
        <v>7000</v>
      </c>
      <c r="F8" s="254">
        <f>SUM(F9,F11)</f>
        <v>72571</v>
      </c>
      <c r="G8" s="254">
        <f>SUM(G9,G11)</f>
        <v>71886.34</v>
      </c>
      <c r="H8" s="41">
        <f>G8/F8*100</f>
        <v>99.05656529467693</v>
      </c>
    </row>
    <row r="9" spans="1:8" s="33" customFormat="1" ht="20.25" customHeight="1">
      <c r="A9" s="83"/>
      <c r="B9" s="100" t="s">
        <v>81</v>
      </c>
      <c r="C9" s="86"/>
      <c r="D9" s="49" t="s">
        <v>82</v>
      </c>
      <c r="E9" s="112">
        <f>SUM(E10)</f>
        <v>7000</v>
      </c>
      <c r="F9" s="112">
        <f>SUM(F10)</f>
        <v>7000</v>
      </c>
      <c r="G9" s="112">
        <f>SUM(G10)</f>
        <v>6436.63</v>
      </c>
      <c r="H9" s="145">
        <f aca="true" t="shared" si="0" ref="H9:H72">G9/F9*100</f>
        <v>91.95185714285714</v>
      </c>
    </row>
    <row r="10" spans="1:8" s="33" customFormat="1" ht="45">
      <c r="A10" s="101"/>
      <c r="B10" s="102"/>
      <c r="C10" s="86">
        <v>2850</v>
      </c>
      <c r="D10" s="49" t="s">
        <v>389</v>
      </c>
      <c r="E10" s="110">
        <v>7000</v>
      </c>
      <c r="F10" s="110">
        <v>7000</v>
      </c>
      <c r="G10" s="145">
        <v>6436.63</v>
      </c>
      <c r="H10" s="145">
        <f t="shared" si="0"/>
        <v>91.95185714285714</v>
      </c>
    </row>
    <row r="11" spans="1:8" s="33" customFormat="1" ht="21.75" customHeight="1">
      <c r="A11" s="101"/>
      <c r="B11" s="102" t="s">
        <v>417</v>
      </c>
      <c r="C11" s="86"/>
      <c r="D11" s="49" t="s">
        <v>6</v>
      </c>
      <c r="E11" s="110">
        <f>SUM(E12:E14)</f>
        <v>0</v>
      </c>
      <c r="F11" s="110">
        <f>SUM(F12:F14)</f>
        <v>65571</v>
      </c>
      <c r="G11" s="110">
        <f>SUM(G12:G14)</f>
        <v>65449.71</v>
      </c>
      <c r="H11" s="145">
        <f t="shared" si="0"/>
        <v>99.8150249348035</v>
      </c>
    </row>
    <row r="12" spans="1:8" s="33" customFormat="1" ht="20.25" customHeight="1">
      <c r="A12" s="101"/>
      <c r="B12" s="102"/>
      <c r="C12" s="86">
        <v>4210</v>
      </c>
      <c r="D12" s="49" t="s">
        <v>83</v>
      </c>
      <c r="E12" s="110">
        <v>0</v>
      </c>
      <c r="F12" s="110">
        <v>100</v>
      </c>
      <c r="G12" s="145">
        <v>100</v>
      </c>
      <c r="H12" s="145">
        <f t="shared" si="0"/>
        <v>100</v>
      </c>
    </row>
    <row r="13" spans="1:8" s="33" customFormat="1" ht="21.75" customHeight="1">
      <c r="A13" s="101"/>
      <c r="B13" s="102"/>
      <c r="C13" s="83">
        <v>4300</v>
      </c>
      <c r="D13" s="49" t="s">
        <v>90</v>
      </c>
      <c r="E13" s="110">
        <v>0</v>
      </c>
      <c r="F13" s="110">
        <v>1211</v>
      </c>
      <c r="G13" s="145">
        <v>1211</v>
      </c>
      <c r="H13" s="145">
        <f t="shared" si="0"/>
        <v>100</v>
      </c>
    </row>
    <row r="14" spans="1:8" s="33" customFormat="1" ht="21" customHeight="1">
      <c r="A14" s="101"/>
      <c r="B14" s="102"/>
      <c r="C14" s="86">
        <v>4430</v>
      </c>
      <c r="D14" s="49" t="s">
        <v>105</v>
      </c>
      <c r="E14" s="110">
        <v>0</v>
      </c>
      <c r="F14" s="110">
        <v>64260</v>
      </c>
      <c r="G14" s="145">
        <v>64138.71</v>
      </c>
      <c r="H14" s="145">
        <f t="shared" si="0"/>
        <v>99.81125116713352</v>
      </c>
    </row>
    <row r="15" spans="1:8" s="8" customFormat="1" ht="24.75" customHeight="1">
      <c r="A15" s="44" t="s">
        <v>85</v>
      </c>
      <c r="B15" s="45"/>
      <c r="C15" s="46"/>
      <c r="D15" s="47" t="s">
        <v>86</v>
      </c>
      <c r="E15" s="48">
        <f>SUM(E16,E18,)</f>
        <v>936510</v>
      </c>
      <c r="F15" s="48">
        <f>SUM(F16,F18,)</f>
        <v>1695989</v>
      </c>
      <c r="G15" s="48">
        <f>SUM(G16,G18,)</f>
        <v>1674052.54</v>
      </c>
      <c r="H15" s="41">
        <f t="shared" si="0"/>
        <v>98.70656826194038</v>
      </c>
    </row>
    <row r="16" spans="1:8" s="33" customFormat="1" ht="25.5" customHeight="1">
      <c r="A16" s="83"/>
      <c r="B16" s="105">
        <v>60013</v>
      </c>
      <c r="C16" s="104"/>
      <c r="D16" s="17" t="s">
        <v>370</v>
      </c>
      <c r="E16" s="98">
        <f>SUM(E17)</f>
        <v>0</v>
      </c>
      <c r="F16" s="98">
        <f>SUM(F17)</f>
        <v>50000</v>
      </c>
      <c r="G16" s="98">
        <f>SUM(G17)</f>
        <v>50000</v>
      </c>
      <c r="H16" s="145">
        <f t="shared" si="0"/>
        <v>100</v>
      </c>
    </row>
    <row r="17" spans="1:8" s="33" customFormat="1" ht="66.75" customHeight="1">
      <c r="A17" s="83"/>
      <c r="B17" s="105"/>
      <c r="C17" s="104">
        <v>6300</v>
      </c>
      <c r="D17" s="17" t="s">
        <v>390</v>
      </c>
      <c r="E17" s="98">
        <v>0</v>
      </c>
      <c r="F17" s="98">
        <v>50000</v>
      </c>
      <c r="G17" s="145">
        <v>50000</v>
      </c>
      <c r="H17" s="145">
        <f t="shared" si="0"/>
        <v>100</v>
      </c>
    </row>
    <row r="18" spans="1:8" s="33" customFormat="1" ht="21.75" customHeight="1">
      <c r="A18" s="83"/>
      <c r="B18" s="100" t="s">
        <v>87</v>
      </c>
      <c r="C18" s="104"/>
      <c r="D18" s="49" t="s">
        <v>88</v>
      </c>
      <c r="E18" s="98">
        <f>SUM(E19:E24)</f>
        <v>936510</v>
      </c>
      <c r="F18" s="98">
        <f>SUM(F19:F24)</f>
        <v>1645989</v>
      </c>
      <c r="G18" s="98">
        <f>SUM(G19:G24)</f>
        <v>1624052.54</v>
      </c>
      <c r="H18" s="145">
        <f t="shared" si="0"/>
        <v>98.66727784936595</v>
      </c>
    </row>
    <row r="19" spans="1:8" s="33" customFormat="1" ht="23.25" customHeight="1">
      <c r="A19" s="83"/>
      <c r="B19" s="105"/>
      <c r="C19" s="83">
        <v>4210</v>
      </c>
      <c r="D19" s="49" t="s">
        <v>83</v>
      </c>
      <c r="E19" s="110">
        <v>22030</v>
      </c>
      <c r="F19" s="110">
        <v>36300</v>
      </c>
      <c r="G19" s="145">
        <v>35959.69</v>
      </c>
      <c r="H19" s="145">
        <f t="shared" si="0"/>
        <v>99.06250688705235</v>
      </c>
    </row>
    <row r="20" spans="1:8" s="33" customFormat="1" ht="24" customHeight="1">
      <c r="A20" s="83"/>
      <c r="B20" s="105"/>
      <c r="C20" s="83">
        <v>4270</v>
      </c>
      <c r="D20" s="49" t="s">
        <v>89</v>
      </c>
      <c r="E20" s="110">
        <v>82000</v>
      </c>
      <c r="F20" s="110">
        <v>107600</v>
      </c>
      <c r="G20" s="145">
        <v>106830.23</v>
      </c>
      <c r="H20" s="145">
        <f t="shared" si="0"/>
        <v>99.28460037174722</v>
      </c>
    </row>
    <row r="21" spans="1:8" s="33" customFormat="1" ht="21.75" customHeight="1">
      <c r="A21" s="83"/>
      <c r="B21" s="105"/>
      <c r="C21" s="83">
        <v>4300</v>
      </c>
      <c r="D21" s="49" t="s">
        <v>90</v>
      </c>
      <c r="E21" s="110">
        <v>173480</v>
      </c>
      <c r="F21" s="110">
        <v>199572</v>
      </c>
      <c r="G21" s="145">
        <v>198557.37</v>
      </c>
      <c r="H21" s="145">
        <f t="shared" si="0"/>
        <v>99.49159701761769</v>
      </c>
    </row>
    <row r="22" spans="1:8" s="33" customFormat="1" ht="24" customHeight="1">
      <c r="A22" s="83"/>
      <c r="B22" s="105"/>
      <c r="C22" s="83">
        <v>6050</v>
      </c>
      <c r="D22" s="49" t="s">
        <v>84</v>
      </c>
      <c r="E22" s="110">
        <v>609000</v>
      </c>
      <c r="F22" s="110">
        <v>1291517</v>
      </c>
      <c r="G22" s="145">
        <v>1271725.25</v>
      </c>
      <c r="H22" s="145">
        <f t="shared" si="0"/>
        <v>98.46755791832396</v>
      </c>
    </row>
    <row r="23" spans="1:8" s="33" customFormat="1" ht="23.25" customHeight="1">
      <c r="A23" s="83"/>
      <c r="B23" s="105"/>
      <c r="C23" s="83">
        <v>6060</v>
      </c>
      <c r="D23" s="49" t="s">
        <v>107</v>
      </c>
      <c r="E23" s="110">
        <v>0</v>
      </c>
      <c r="F23" s="110">
        <v>11000</v>
      </c>
      <c r="G23" s="145">
        <v>10980</v>
      </c>
      <c r="H23" s="145">
        <f t="shared" si="0"/>
        <v>99.81818181818181</v>
      </c>
    </row>
    <row r="24" spans="1:8" s="33" customFormat="1" ht="24.75" customHeight="1">
      <c r="A24" s="83"/>
      <c r="B24" s="105"/>
      <c r="C24" s="83">
        <v>6800</v>
      </c>
      <c r="D24" s="49" t="s">
        <v>312</v>
      </c>
      <c r="E24" s="110">
        <v>50000</v>
      </c>
      <c r="F24" s="110">
        <v>0</v>
      </c>
      <c r="G24" s="145">
        <v>0</v>
      </c>
      <c r="H24" s="145">
        <v>0</v>
      </c>
    </row>
    <row r="25" spans="1:8" s="8" customFormat="1" ht="24.75" customHeight="1">
      <c r="A25" s="44" t="s">
        <v>11</v>
      </c>
      <c r="B25" s="45"/>
      <c r="C25" s="46"/>
      <c r="D25" s="47" t="s">
        <v>12</v>
      </c>
      <c r="E25" s="48">
        <f>SUM(E26,E29,E33,E35)</f>
        <v>392050</v>
      </c>
      <c r="F25" s="48">
        <f>SUM(F26,F29,F33,F35)</f>
        <v>378651</v>
      </c>
      <c r="G25" s="48">
        <f>SUM(G26,G29,G33,G35)</f>
        <v>358491.58999999997</v>
      </c>
      <c r="H25" s="41">
        <f t="shared" si="0"/>
        <v>94.67599187642446</v>
      </c>
    </row>
    <row r="26" spans="1:8" s="33" customFormat="1" ht="24.75" customHeight="1">
      <c r="A26" s="83"/>
      <c r="B26" s="105">
        <v>70004</v>
      </c>
      <c r="C26" s="104"/>
      <c r="D26" s="49" t="s">
        <v>257</v>
      </c>
      <c r="E26" s="98">
        <f>SUM(E27:E28)</f>
        <v>44000</v>
      </c>
      <c r="F26" s="98">
        <f>SUM(F27:F28)</f>
        <v>82600</v>
      </c>
      <c r="G26" s="98">
        <f>SUM(G27:G28)</f>
        <v>79276.77</v>
      </c>
      <c r="H26" s="145">
        <f t="shared" si="0"/>
        <v>95.97671912832931</v>
      </c>
    </row>
    <row r="27" spans="1:8" s="33" customFormat="1" ht="20.25" customHeight="1">
      <c r="A27" s="83"/>
      <c r="B27" s="105"/>
      <c r="C27" s="83">
        <v>4270</v>
      </c>
      <c r="D27" s="49" t="s">
        <v>89</v>
      </c>
      <c r="E27" s="98">
        <v>0</v>
      </c>
      <c r="F27" s="110">
        <v>28000</v>
      </c>
      <c r="G27" s="145">
        <v>25809.8</v>
      </c>
      <c r="H27" s="145">
        <f t="shared" si="0"/>
        <v>92.17785714285715</v>
      </c>
    </row>
    <row r="28" spans="1:8" s="33" customFormat="1" ht="23.25" customHeight="1">
      <c r="A28" s="83"/>
      <c r="B28" s="105"/>
      <c r="C28" s="104">
        <v>4300</v>
      </c>
      <c r="D28" s="49" t="s">
        <v>90</v>
      </c>
      <c r="E28" s="110">
        <v>44000</v>
      </c>
      <c r="F28" s="110">
        <v>54600</v>
      </c>
      <c r="G28" s="145">
        <v>53466.97</v>
      </c>
      <c r="H28" s="145">
        <f t="shared" si="0"/>
        <v>97.92485347985348</v>
      </c>
    </row>
    <row r="29" spans="1:8" s="33" customFormat="1" ht="24" customHeight="1">
      <c r="A29" s="83"/>
      <c r="B29" s="100" t="s">
        <v>13</v>
      </c>
      <c r="C29" s="104"/>
      <c r="D29" s="49" t="s">
        <v>180</v>
      </c>
      <c r="E29" s="98">
        <f>SUM(E30:E32)</f>
        <v>89750</v>
      </c>
      <c r="F29" s="98">
        <f>SUM(F30:F32)</f>
        <v>82795</v>
      </c>
      <c r="G29" s="98">
        <f>SUM(G30:G32)</f>
        <v>68610.22</v>
      </c>
      <c r="H29" s="145">
        <f t="shared" si="0"/>
        <v>82.86758862250136</v>
      </c>
    </row>
    <row r="30" spans="1:8" s="33" customFormat="1" ht="22.5" customHeight="1">
      <c r="A30" s="83"/>
      <c r="B30" s="100"/>
      <c r="C30" s="104">
        <v>4510</v>
      </c>
      <c r="D30" s="49" t="s">
        <v>177</v>
      </c>
      <c r="E30" s="110">
        <v>7750</v>
      </c>
      <c r="F30" s="110">
        <v>663</v>
      </c>
      <c r="G30" s="145">
        <v>631.06</v>
      </c>
      <c r="H30" s="145">
        <f t="shared" si="0"/>
        <v>95.18250377073906</v>
      </c>
    </row>
    <row r="31" spans="1:8" s="33" customFormat="1" ht="24" customHeight="1">
      <c r="A31" s="83"/>
      <c r="B31" s="100"/>
      <c r="C31" s="104">
        <v>4480</v>
      </c>
      <c r="D31" s="49" t="s">
        <v>36</v>
      </c>
      <c r="E31" s="110">
        <v>0</v>
      </c>
      <c r="F31" s="110">
        <v>132</v>
      </c>
      <c r="G31" s="145">
        <v>132</v>
      </c>
      <c r="H31" s="145">
        <f t="shared" si="0"/>
        <v>100</v>
      </c>
    </row>
    <row r="32" spans="1:8" s="33" customFormat="1" ht="21.75" customHeight="1">
      <c r="A32" s="83"/>
      <c r="B32" s="105"/>
      <c r="C32" s="83">
        <v>4300</v>
      </c>
      <c r="D32" s="49" t="s">
        <v>90</v>
      </c>
      <c r="E32" s="110">
        <v>82000</v>
      </c>
      <c r="F32" s="110">
        <v>82000</v>
      </c>
      <c r="G32" s="145">
        <v>67847.16</v>
      </c>
      <c r="H32" s="145">
        <f t="shared" si="0"/>
        <v>82.74043902439024</v>
      </c>
    </row>
    <row r="33" spans="1:8" s="33" customFormat="1" ht="24" customHeight="1">
      <c r="A33" s="83"/>
      <c r="B33" s="105">
        <v>70021</v>
      </c>
      <c r="C33" s="83"/>
      <c r="D33" s="49" t="s">
        <v>221</v>
      </c>
      <c r="E33" s="98">
        <f>SUM(E34)</f>
        <v>100000</v>
      </c>
      <c r="F33" s="98">
        <f>SUM(F34)</f>
        <v>100000</v>
      </c>
      <c r="G33" s="98">
        <f>SUM(G34)</f>
        <v>99829.13</v>
      </c>
      <c r="H33" s="145">
        <f t="shared" si="0"/>
        <v>99.82912999999999</v>
      </c>
    </row>
    <row r="34" spans="1:8" s="33" customFormat="1" ht="21.75" customHeight="1">
      <c r="A34" s="83"/>
      <c r="B34" s="105"/>
      <c r="C34" s="83">
        <v>4300</v>
      </c>
      <c r="D34" s="49" t="s">
        <v>90</v>
      </c>
      <c r="E34" s="110">
        <v>100000</v>
      </c>
      <c r="F34" s="110">
        <v>100000</v>
      </c>
      <c r="G34" s="145">
        <v>99829.13</v>
      </c>
      <c r="H34" s="145">
        <f t="shared" si="0"/>
        <v>99.82912999999999</v>
      </c>
    </row>
    <row r="35" spans="1:8" s="33" customFormat="1" ht="20.25" customHeight="1">
      <c r="A35" s="83"/>
      <c r="B35" s="100">
        <v>70095</v>
      </c>
      <c r="C35" s="104"/>
      <c r="D35" s="49" t="s">
        <v>6</v>
      </c>
      <c r="E35" s="98">
        <f>SUM(E36:E39)</f>
        <v>158300</v>
      </c>
      <c r="F35" s="98">
        <f>SUM(F36:F39)</f>
        <v>113256</v>
      </c>
      <c r="G35" s="98">
        <f>SUM(G36:G39)</f>
        <v>110775.46999999999</v>
      </c>
      <c r="H35" s="145">
        <f t="shared" si="0"/>
        <v>97.80980257116619</v>
      </c>
    </row>
    <row r="36" spans="1:8" s="33" customFormat="1" ht="20.25" customHeight="1">
      <c r="A36" s="83"/>
      <c r="B36" s="100"/>
      <c r="C36" s="104">
        <v>4260</v>
      </c>
      <c r="D36" s="49" t="s">
        <v>106</v>
      </c>
      <c r="E36" s="110">
        <v>300</v>
      </c>
      <c r="F36" s="110">
        <v>256</v>
      </c>
      <c r="G36" s="145">
        <v>248.8</v>
      </c>
      <c r="H36" s="145">
        <f t="shared" si="0"/>
        <v>97.1875</v>
      </c>
    </row>
    <row r="37" spans="1:8" s="33" customFormat="1" ht="20.25" customHeight="1">
      <c r="A37" s="83"/>
      <c r="B37" s="100"/>
      <c r="C37" s="104">
        <v>4300</v>
      </c>
      <c r="D37" s="49" t="s">
        <v>90</v>
      </c>
      <c r="E37" s="110">
        <v>28000</v>
      </c>
      <c r="F37" s="110">
        <v>0</v>
      </c>
      <c r="G37" s="145">
        <v>0</v>
      </c>
      <c r="H37" s="145">
        <v>0</v>
      </c>
    </row>
    <row r="38" spans="1:8" s="33" customFormat="1" ht="22.5">
      <c r="A38" s="83"/>
      <c r="B38" s="100"/>
      <c r="C38" s="104">
        <v>4590</v>
      </c>
      <c r="D38" s="49" t="s">
        <v>256</v>
      </c>
      <c r="E38" s="110">
        <v>30000</v>
      </c>
      <c r="F38" s="110">
        <v>3000</v>
      </c>
      <c r="G38" s="145">
        <v>2445.99</v>
      </c>
      <c r="H38" s="145">
        <f t="shared" si="0"/>
        <v>81.53299999999999</v>
      </c>
    </row>
    <row r="39" spans="1:8" s="33" customFormat="1" ht="21.75" customHeight="1">
      <c r="A39" s="83"/>
      <c r="B39" s="100"/>
      <c r="C39" s="83">
        <v>6050</v>
      </c>
      <c r="D39" s="49" t="s">
        <v>84</v>
      </c>
      <c r="E39" s="110">
        <v>100000</v>
      </c>
      <c r="F39" s="110">
        <v>110000</v>
      </c>
      <c r="G39" s="145">
        <v>108080.68</v>
      </c>
      <c r="H39" s="145">
        <f t="shared" si="0"/>
        <v>98.25516363636363</v>
      </c>
    </row>
    <row r="40" spans="1:8" s="33" customFormat="1" ht="21.75" customHeight="1" hidden="1">
      <c r="A40" s="83"/>
      <c r="B40" s="100"/>
      <c r="C40" s="83">
        <v>6060</v>
      </c>
      <c r="D40" s="49" t="s">
        <v>107</v>
      </c>
      <c r="E40" s="110"/>
      <c r="F40" s="110" t="e">
        <f>SUM(#REF!+#REF!-#REF!)</f>
        <v>#REF!</v>
      </c>
      <c r="G40" s="145"/>
      <c r="H40" s="145" t="e">
        <f t="shared" si="0"/>
        <v>#REF!</v>
      </c>
    </row>
    <row r="41" spans="1:8" s="8" customFormat="1" ht="21" customHeight="1">
      <c r="A41" s="44" t="s">
        <v>16</v>
      </c>
      <c r="B41" s="45"/>
      <c r="C41" s="46"/>
      <c r="D41" s="47" t="s">
        <v>91</v>
      </c>
      <c r="E41" s="48">
        <f>SUM(E42,E45,)</f>
        <v>152350</v>
      </c>
      <c r="F41" s="48">
        <f>SUM(F42,F45,)</f>
        <v>71412</v>
      </c>
      <c r="G41" s="48">
        <f>SUM(G42,G45,)</f>
        <v>35367.8</v>
      </c>
      <c r="H41" s="41">
        <f t="shared" si="0"/>
        <v>49.526410127149504</v>
      </c>
    </row>
    <row r="42" spans="1:8" s="33" customFormat="1" ht="21.75" customHeight="1">
      <c r="A42" s="83"/>
      <c r="B42" s="100" t="s">
        <v>92</v>
      </c>
      <c r="C42" s="104"/>
      <c r="D42" s="49" t="s">
        <v>93</v>
      </c>
      <c r="E42" s="98">
        <f>SUM(E43:E44)</f>
        <v>150000</v>
      </c>
      <c r="F42" s="98">
        <f>SUM(F43:F44)</f>
        <v>67500</v>
      </c>
      <c r="G42" s="98">
        <f>SUM(G43:G44)</f>
        <v>32499.34</v>
      </c>
      <c r="H42" s="145">
        <f t="shared" si="0"/>
        <v>48.14717037037037</v>
      </c>
    </row>
    <row r="43" spans="1:8" s="33" customFormat="1" ht="21.75" customHeight="1">
      <c r="A43" s="83"/>
      <c r="B43" s="100"/>
      <c r="C43" s="104">
        <v>4170</v>
      </c>
      <c r="D43" s="49" t="s">
        <v>241</v>
      </c>
      <c r="E43" s="110">
        <v>5000</v>
      </c>
      <c r="F43" s="110">
        <v>1500</v>
      </c>
      <c r="G43" s="145">
        <v>0</v>
      </c>
      <c r="H43" s="145">
        <f t="shared" si="0"/>
        <v>0</v>
      </c>
    </row>
    <row r="44" spans="1:8" s="33" customFormat="1" ht="21.75" customHeight="1">
      <c r="A44" s="83"/>
      <c r="B44" s="100"/>
      <c r="C44" s="83">
        <v>4300</v>
      </c>
      <c r="D44" s="49" t="s">
        <v>90</v>
      </c>
      <c r="E44" s="110">
        <v>145000</v>
      </c>
      <c r="F44" s="110">
        <v>66000</v>
      </c>
      <c r="G44" s="145">
        <v>32499.34</v>
      </c>
      <c r="H44" s="145">
        <f t="shared" si="0"/>
        <v>49.241424242424245</v>
      </c>
    </row>
    <row r="45" spans="1:8" s="33" customFormat="1" ht="20.25" customHeight="1">
      <c r="A45" s="83"/>
      <c r="B45" s="100">
        <v>71035</v>
      </c>
      <c r="C45" s="83"/>
      <c r="D45" s="49" t="s">
        <v>17</v>
      </c>
      <c r="E45" s="98">
        <f>SUM(E46:E47)</f>
        <v>2350</v>
      </c>
      <c r="F45" s="98">
        <f>SUM(F46:F47)</f>
        <v>3912</v>
      </c>
      <c r="G45" s="98">
        <f>SUM(G46:G47)</f>
        <v>2868.46</v>
      </c>
      <c r="H45" s="145">
        <f t="shared" si="0"/>
        <v>73.32464212678936</v>
      </c>
    </row>
    <row r="46" spans="1:8" s="33" customFormat="1" ht="21" customHeight="1">
      <c r="A46" s="83"/>
      <c r="B46" s="100"/>
      <c r="C46" s="83">
        <v>4260</v>
      </c>
      <c r="D46" s="49" t="s">
        <v>106</v>
      </c>
      <c r="E46" s="110">
        <v>1350</v>
      </c>
      <c r="F46" s="110">
        <v>912</v>
      </c>
      <c r="G46" s="145">
        <v>408.74</v>
      </c>
      <c r="H46" s="145">
        <f t="shared" si="0"/>
        <v>44.817982456140356</v>
      </c>
    </row>
    <row r="47" spans="1:8" s="33" customFormat="1" ht="21" customHeight="1">
      <c r="A47" s="83"/>
      <c r="B47" s="100"/>
      <c r="C47" s="83">
        <v>4300</v>
      </c>
      <c r="D47" s="49" t="s">
        <v>90</v>
      </c>
      <c r="E47" s="110">
        <v>1000</v>
      </c>
      <c r="F47" s="110">
        <v>3000</v>
      </c>
      <c r="G47" s="145">
        <v>2459.72</v>
      </c>
      <c r="H47" s="145">
        <f t="shared" si="0"/>
        <v>81.99066666666666</v>
      </c>
    </row>
    <row r="48" spans="1:8" s="8" customFormat="1" ht="24.75" customHeight="1">
      <c r="A48" s="44" t="s">
        <v>18</v>
      </c>
      <c r="B48" s="45"/>
      <c r="C48" s="46"/>
      <c r="D48" s="47" t="s">
        <v>94</v>
      </c>
      <c r="E48" s="48">
        <f>SUM(E49,E55,E62,E81)</f>
        <v>4293518</v>
      </c>
      <c r="F48" s="48">
        <f>SUM(F49,F55,F62,F81)</f>
        <v>4357285</v>
      </c>
      <c r="G48" s="48">
        <f>SUM(G49,G55,G62,G81)</f>
        <v>4149187.2</v>
      </c>
      <c r="H48" s="41">
        <f t="shared" si="0"/>
        <v>95.22414072065519</v>
      </c>
    </row>
    <row r="49" spans="1:8" s="33" customFormat="1" ht="21.75" customHeight="1">
      <c r="A49" s="83"/>
      <c r="B49" s="100">
        <v>75011</v>
      </c>
      <c r="C49" s="104"/>
      <c r="D49" s="49" t="s">
        <v>20</v>
      </c>
      <c r="E49" s="98">
        <f>SUM(E50:E54)</f>
        <v>144800</v>
      </c>
      <c r="F49" s="98">
        <f>SUM(F50:F54)</f>
        <v>161966</v>
      </c>
      <c r="G49" s="98">
        <f>SUM(G50:G54)</f>
        <v>161964.52000000002</v>
      </c>
      <c r="H49" s="145">
        <f t="shared" si="0"/>
        <v>99.99908622797379</v>
      </c>
    </row>
    <row r="50" spans="1:8" s="33" customFormat="1" ht="21" customHeight="1">
      <c r="A50" s="83"/>
      <c r="B50" s="105"/>
      <c r="C50" s="83">
        <v>4010</v>
      </c>
      <c r="D50" s="49" t="s">
        <v>95</v>
      </c>
      <c r="E50" s="110">
        <v>102150</v>
      </c>
      <c r="F50" s="110">
        <v>119308</v>
      </c>
      <c r="G50" s="145">
        <v>119308</v>
      </c>
      <c r="H50" s="145">
        <f t="shared" si="0"/>
        <v>100</v>
      </c>
    </row>
    <row r="51" spans="1:8" s="33" customFormat="1" ht="21" customHeight="1">
      <c r="A51" s="83"/>
      <c r="B51" s="105"/>
      <c r="C51" s="83">
        <v>4040</v>
      </c>
      <c r="D51" s="49" t="s">
        <v>96</v>
      </c>
      <c r="E51" s="110">
        <v>16000</v>
      </c>
      <c r="F51" s="110">
        <v>15797</v>
      </c>
      <c r="G51" s="145">
        <v>15796.1</v>
      </c>
      <c r="H51" s="145">
        <f t="shared" si="0"/>
        <v>99.99430271570552</v>
      </c>
    </row>
    <row r="52" spans="1:8" s="33" customFormat="1" ht="21" customHeight="1">
      <c r="A52" s="83"/>
      <c r="B52" s="105"/>
      <c r="C52" s="83">
        <v>4110</v>
      </c>
      <c r="D52" s="49" t="s">
        <v>97</v>
      </c>
      <c r="E52" s="110">
        <v>17500</v>
      </c>
      <c r="F52" s="110">
        <v>17500</v>
      </c>
      <c r="G52" s="145">
        <v>17500</v>
      </c>
      <c r="H52" s="145">
        <f t="shared" si="0"/>
        <v>100</v>
      </c>
    </row>
    <row r="53" spans="1:8" s="33" customFormat="1" ht="21" customHeight="1">
      <c r="A53" s="83"/>
      <c r="B53" s="105"/>
      <c r="C53" s="83">
        <v>4120</v>
      </c>
      <c r="D53" s="49" t="s">
        <v>98</v>
      </c>
      <c r="E53" s="110">
        <v>2500</v>
      </c>
      <c r="F53" s="110">
        <v>2500</v>
      </c>
      <c r="G53" s="145">
        <v>2500</v>
      </c>
      <c r="H53" s="145">
        <f t="shared" si="0"/>
        <v>100</v>
      </c>
    </row>
    <row r="54" spans="1:8" s="33" customFormat="1" ht="21" customHeight="1">
      <c r="A54" s="83"/>
      <c r="B54" s="105"/>
      <c r="C54" s="86">
        <v>4440</v>
      </c>
      <c r="D54" s="49" t="s">
        <v>99</v>
      </c>
      <c r="E54" s="110">
        <v>6650</v>
      </c>
      <c r="F54" s="110">
        <v>6861</v>
      </c>
      <c r="G54" s="145">
        <v>6860.42</v>
      </c>
      <c r="H54" s="145">
        <f t="shared" si="0"/>
        <v>99.9915464218044</v>
      </c>
    </row>
    <row r="55" spans="1:8" s="33" customFormat="1" ht="21.75" customHeight="1">
      <c r="A55" s="104"/>
      <c r="B55" s="100" t="s">
        <v>102</v>
      </c>
      <c r="C55" s="104"/>
      <c r="D55" s="49" t="s">
        <v>181</v>
      </c>
      <c r="E55" s="98">
        <f>SUM(E56:E61)</f>
        <v>227000</v>
      </c>
      <c r="F55" s="98">
        <f>SUM(F56:F61)</f>
        <v>224000</v>
      </c>
      <c r="G55" s="98">
        <f>SUM(G56:G61)</f>
        <v>208120.6</v>
      </c>
      <c r="H55" s="145">
        <f t="shared" si="0"/>
        <v>92.91098214285715</v>
      </c>
    </row>
    <row r="56" spans="1:8" s="33" customFormat="1" ht="21" customHeight="1">
      <c r="A56" s="104"/>
      <c r="B56" s="100"/>
      <c r="C56" s="83">
        <v>3030</v>
      </c>
      <c r="D56" s="49" t="s">
        <v>100</v>
      </c>
      <c r="E56" s="110">
        <v>182000</v>
      </c>
      <c r="F56" s="110">
        <v>185657</v>
      </c>
      <c r="G56" s="145">
        <v>185656.73</v>
      </c>
      <c r="H56" s="145">
        <f t="shared" si="0"/>
        <v>99.99985457052523</v>
      </c>
    </row>
    <row r="57" spans="1:8" s="33" customFormat="1" ht="21" customHeight="1">
      <c r="A57" s="104"/>
      <c r="B57" s="100"/>
      <c r="C57" s="83">
        <v>4170</v>
      </c>
      <c r="D57" s="49" t="s">
        <v>241</v>
      </c>
      <c r="E57" s="110">
        <v>2000</v>
      </c>
      <c r="F57" s="110">
        <v>0</v>
      </c>
      <c r="G57" s="145">
        <v>0</v>
      </c>
      <c r="H57" s="145">
        <v>0</v>
      </c>
    </row>
    <row r="58" spans="1:8" s="33" customFormat="1" ht="20.25" customHeight="1">
      <c r="A58" s="104"/>
      <c r="B58" s="100"/>
      <c r="C58" s="83">
        <v>4210</v>
      </c>
      <c r="D58" s="49" t="s">
        <v>103</v>
      </c>
      <c r="E58" s="110">
        <v>17500</v>
      </c>
      <c r="F58" s="110">
        <v>15500</v>
      </c>
      <c r="G58" s="145">
        <v>9526.66</v>
      </c>
      <c r="H58" s="145">
        <f t="shared" si="0"/>
        <v>61.46232258064516</v>
      </c>
    </row>
    <row r="59" spans="1:8" s="33" customFormat="1" ht="19.5" customHeight="1">
      <c r="A59" s="104"/>
      <c r="B59" s="100"/>
      <c r="C59" s="83">
        <v>4300</v>
      </c>
      <c r="D59" s="49" t="s">
        <v>90</v>
      </c>
      <c r="E59" s="110">
        <v>22000</v>
      </c>
      <c r="F59" s="110">
        <v>22643</v>
      </c>
      <c r="G59" s="145">
        <v>12937.21</v>
      </c>
      <c r="H59" s="145">
        <f t="shared" si="0"/>
        <v>57.135582740802896</v>
      </c>
    </row>
    <row r="60" spans="1:8" s="33" customFormat="1" ht="21" customHeight="1">
      <c r="A60" s="104"/>
      <c r="B60" s="100"/>
      <c r="C60" s="83">
        <v>4410</v>
      </c>
      <c r="D60" s="49" t="s">
        <v>101</v>
      </c>
      <c r="E60" s="110">
        <v>3000</v>
      </c>
      <c r="F60" s="110">
        <v>200</v>
      </c>
      <c r="G60" s="145">
        <v>0</v>
      </c>
      <c r="H60" s="145">
        <f t="shared" si="0"/>
        <v>0</v>
      </c>
    </row>
    <row r="61" spans="1:8" s="33" customFormat="1" ht="21" customHeight="1">
      <c r="A61" s="104"/>
      <c r="B61" s="100"/>
      <c r="C61" s="86">
        <v>4430</v>
      </c>
      <c r="D61" s="49" t="s">
        <v>105</v>
      </c>
      <c r="E61" s="110">
        <v>500</v>
      </c>
      <c r="F61" s="110">
        <v>0</v>
      </c>
      <c r="G61" s="145">
        <v>0</v>
      </c>
      <c r="H61" s="145">
        <v>0</v>
      </c>
    </row>
    <row r="62" spans="1:8" s="33" customFormat="1" ht="21.75" customHeight="1">
      <c r="A62" s="104"/>
      <c r="B62" s="100" t="s">
        <v>21</v>
      </c>
      <c r="C62" s="104"/>
      <c r="D62" s="49" t="s">
        <v>22</v>
      </c>
      <c r="E62" s="98">
        <f>SUM(E63:E80)</f>
        <v>3594480</v>
      </c>
      <c r="F62" s="98">
        <f>SUM(F63:F80)</f>
        <v>3683076</v>
      </c>
      <c r="G62" s="98">
        <f>SUM(G63:G80)</f>
        <v>3515597.9000000004</v>
      </c>
      <c r="H62" s="145">
        <f t="shared" si="0"/>
        <v>95.45276556878002</v>
      </c>
    </row>
    <row r="63" spans="1:8" s="33" customFormat="1" ht="21" customHeight="1">
      <c r="A63" s="104"/>
      <c r="B63" s="100"/>
      <c r="C63" s="83">
        <v>3020</v>
      </c>
      <c r="D63" s="49" t="s">
        <v>235</v>
      </c>
      <c r="E63" s="110">
        <v>26500</v>
      </c>
      <c r="F63" s="110">
        <v>12639</v>
      </c>
      <c r="G63" s="145">
        <v>9838.43</v>
      </c>
      <c r="H63" s="145">
        <f t="shared" si="0"/>
        <v>77.8418387530659</v>
      </c>
    </row>
    <row r="64" spans="1:8" s="33" customFormat="1" ht="21" customHeight="1">
      <c r="A64" s="104"/>
      <c r="B64" s="100"/>
      <c r="C64" s="83">
        <v>3030</v>
      </c>
      <c r="D64" s="49" t="s">
        <v>100</v>
      </c>
      <c r="E64" s="110">
        <v>60000</v>
      </c>
      <c r="F64" s="110">
        <v>59650</v>
      </c>
      <c r="G64" s="145">
        <v>59650</v>
      </c>
      <c r="H64" s="145">
        <f t="shared" si="0"/>
        <v>100</v>
      </c>
    </row>
    <row r="65" spans="1:8" s="33" customFormat="1" ht="21" customHeight="1">
      <c r="A65" s="104"/>
      <c r="B65" s="100"/>
      <c r="C65" s="83">
        <v>4010</v>
      </c>
      <c r="D65" s="49" t="s">
        <v>95</v>
      </c>
      <c r="E65" s="110">
        <v>2145200</v>
      </c>
      <c r="F65" s="110">
        <v>2149260</v>
      </c>
      <c r="G65" s="145">
        <v>2090931.53</v>
      </c>
      <c r="H65" s="145">
        <f t="shared" si="0"/>
        <v>97.28611382522357</v>
      </c>
    </row>
    <row r="66" spans="1:8" s="33" customFormat="1" ht="21" customHeight="1">
      <c r="A66" s="104"/>
      <c r="B66" s="100"/>
      <c r="C66" s="83">
        <v>4040</v>
      </c>
      <c r="D66" s="49" t="s">
        <v>96</v>
      </c>
      <c r="E66" s="110">
        <v>110000</v>
      </c>
      <c r="F66" s="110">
        <v>154861</v>
      </c>
      <c r="G66" s="145">
        <v>154859.84</v>
      </c>
      <c r="H66" s="145">
        <f t="shared" si="0"/>
        <v>99.9992509411666</v>
      </c>
    </row>
    <row r="67" spans="1:8" s="33" customFormat="1" ht="21" customHeight="1">
      <c r="A67" s="104"/>
      <c r="B67" s="100"/>
      <c r="C67" s="83">
        <v>4110</v>
      </c>
      <c r="D67" s="49" t="s">
        <v>97</v>
      </c>
      <c r="E67" s="110">
        <v>377000</v>
      </c>
      <c r="F67" s="110">
        <v>365313</v>
      </c>
      <c r="G67" s="145">
        <v>359275.74</v>
      </c>
      <c r="H67" s="145">
        <f t="shared" si="0"/>
        <v>98.34737334833417</v>
      </c>
    </row>
    <row r="68" spans="1:8" s="33" customFormat="1" ht="21" customHeight="1">
      <c r="A68" s="104"/>
      <c r="B68" s="100"/>
      <c r="C68" s="83">
        <v>4120</v>
      </c>
      <c r="D68" s="49" t="s">
        <v>98</v>
      </c>
      <c r="E68" s="110">
        <v>53600</v>
      </c>
      <c r="F68" s="110">
        <v>56328</v>
      </c>
      <c r="G68" s="145">
        <v>55502.31</v>
      </c>
      <c r="H68" s="145">
        <f t="shared" si="0"/>
        <v>98.53413932680016</v>
      </c>
    </row>
    <row r="69" spans="1:8" s="33" customFormat="1" ht="21" customHeight="1">
      <c r="A69" s="104"/>
      <c r="B69" s="100"/>
      <c r="C69" s="83">
        <v>4170</v>
      </c>
      <c r="D69" s="49" t="s">
        <v>241</v>
      </c>
      <c r="E69" s="110">
        <v>12500</v>
      </c>
      <c r="F69" s="110">
        <v>2500</v>
      </c>
      <c r="G69" s="145">
        <v>2359.26</v>
      </c>
      <c r="H69" s="145">
        <f t="shared" si="0"/>
        <v>94.3704</v>
      </c>
    </row>
    <row r="70" spans="1:8" s="33" customFormat="1" ht="21" customHeight="1">
      <c r="A70" s="104"/>
      <c r="B70" s="100"/>
      <c r="C70" s="83">
        <v>4210</v>
      </c>
      <c r="D70" s="49" t="s">
        <v>103</v>
      </c>
      <c r="E70" s="110">
        <v>189600</v>
      </c>
      <c r="F70" s="110">
        <v>152051</v>
      </c>
      <c r="G70" s="145">
        <v>116139.99</v>
      </c>
      <c r="H70" s="145">
        <f t="shared" si="0"/>
        <v>76.38225989963894</v>
      </c>
    </row>
    <row r="71" spans="1:8" s="33" customFormat="1" ht="21" customHeight="1">
      <c r="A71" s="104"/>
      <c r="B71" s="100"/>
      <c r="C71" s="83">
        <v>4260</v>
      </c>
      <c r="D71" s="49" t="s">
        <v>106</v>
      </c>
      <c r="E71" s="110">
        <v>79500</v>
      </c>
      <c r="F71" s="110">
        <v>67553</v>
      </c>
      <c r="G71" s="145">
        <v>67400.62</v>
      </c>
      <c r="H71" s="145">
        <f t="shared" si="0"/>
        <v>99.77442896688525</v>
      </c>
    </row>
    <row r="72" spans="1:8" s="33" customFormat="1" ht="21" customHeight="1">
      <c r="A72" s="104"/>
      <c r="B72" s="100"/>
      <c r="C72" s="83">
        <v>4270</v>
      </c>
      <c r="D72" s="49" t="s">
        <v>89</v>
      </c>
      <c r="E72" s="110">
        <v>14000</v>
      </c>
      <c r="F72" s="110">
        <v>164228</v>
      </c>
      <c r="G72" s="145">
        <v>161694.46</v>
      </c>
      <c r="H72" s="145">
        <f t="shared" si="0"/>
        <v>98.45730326131962</v>
      </c>
    </row>
    <row r="73" spans="1:8" s="33" customFormat="1" ht="21" customHeight="1">
      <c r="A73" s="104"/>
      <c r="B73" s="100"/>
      <c r="C73" s="83">
        <v>4280</v>
      </c>
      <c r="D73" s="49" t="s">
        <v>283</v>
      </c>
      <c r="E73" s="110">
        <v>8000</v>
      </c>
      <c r="F73" s="110">
        <v>8245</v>
      </c>
      <c r="G73" s="145">
        <v>7777</v>
      </c>
      <c r="H73" s="145">
        <f aca="true" t="shared" si="1" ref="H73:H136">G73/F73*100</f>
        <v>94.32383262583383</v>
      </c>
    </row>
    <row r="74" spans="1:8" s="33" customFormat="1" ht="21" customHeight="1">
      <c r="A74" s="104"/>
      <c r="B74" s="100"/>
      <c r="C74" s="83">
        <v>4300</v>
      </c>
      <c r="D74" s="49" t="s">
        <v>90</v>
      </c>
      <c r="E74" s="110">
        <v>336180</v>
      </c>
      <c r="F74" s="110">
        <v>290191</v>
      </c>
      <c r="G74" s="145">
        <v>243661.95</v>
      </c>
      <c r="H74" s="145">
        <f t="shared" si="1"/>
        <v>83.96606028443337</v>
      </c>
    </row>
    <row r="75" spans="1:8" s="33" customFormat="1" ht="21" customHeight="1">
      <c r="A75" s="104"/>
      <c r="B75" s="100"/>
      <c r="C75" s="83">
        <v>4350</v>
      </c>
      <c r="D75" s="49" t="s">
        <v>273</v>
      </c>
      <c r="E75" s="110">
        <v>4000</v>
      </c>
      <c r="F75" s="110">
        <v>3000</v>
      </c>
      <c r="G75" s="145">
        <v>2847.48</v>
      </c>
      <c r="H75" s="145">
        <f t="shared" si="1"/>
        <v>94.916</v>
      </c>
    </row>
    <row r="76" spans="1:8" s="33" customFormat="1" ht="21" customHeight="1">
      <c r="A76" s="104"/>
      <c r="B76" s="100"/>
      <c r="C76" s="83">
        <v>4410</v>
      </c>
      <c r="D76" s="49" t="s">
        <v>101</v>
      </c>
      <c r="E76" s="110">
        <v>44000</v>
      </c>
      <c r="F76" s="110">
        <v>54000</v>
      </c>
      <c r="G76" s="145">
        <v>47545.93</v>
      </c>
      <c r="H76" s="145">
        <f t="shared" si="1"/>
        <v>88.04801851851852</v>
      </c>
    </row>
    <row r="77" spans="1:8" s="33" customFormat="1" ht="21" customHeight="1">
      <c r="A77" s="104"/>
      <c r="B77" s="100"/>
      <c r="C77" s="104">
        <v>4420</v>
      </c>
      <c r="D77" s="49" t="s">
        <v>104</v>
      </c>
      <c r="E77" s="110">
        <v>5000</v>
      </c>
      <c r="F77" s="110">
        <v>2000</v>
      </c>
      <c r="G77" s="145">
        <v>1995.12</v>
      </c>
      <c r="H77" s="145">
        <f t="shared" si="1"/>
        <v>99.75599999999999</v>
      </c>
    </row>
    <row r="78" spans="1:8" s="33" customFormat="1" ht="21" customHeight="1">
      <c r="A78" s="104"/>
      <c r="B78" s="100"/>
      <c r="C78" s="86">
        <v>4430</v>
      </c>
      <c r="D78" s="49" t="s">
        <v>105</v>
      </c>
      <c r="E78" s="110">
        <v>47300</v>
      </c>
      <c r="F78" s="110">
        <v>44525</v>
      </c>
      <c r="G78" s="145">
        <v>39527.84</v>
      </c>
      <c r="H78" s="145">
        <f t="shared" si="1"/>
        <v>88.77673217293655</v>
      </c>
    </row>
    <row r="79" spans="1:8" s="33" customFormat="1" ht="21" customHeight="1">
      <c r="A79" s="104"/>
      <c r="B79" s="100"/>
      <c r="C79" s="86">
        <v>4440</v>
      </c>
      <c r="D79" s="49" t="s">
        <v>99</v>
      </c>
      <c r="E79" s="110">
        <v>52100</v>
      </c>
      <c r="F79" s="110">
        <v>66732</v>
      </c>
      <c r="G79" s="145">
        <v>65730.6</v>
      </c>
      <c r="H79" s="145">
        <f t="shared" si="1"/>
        <v>98.49937061679555</v>
      </c>
    </row>
    <row r="80" spans="1:8" s="33" customFormat="1" ht="21" customHeight="1">
      <c r="A80" s="104"/>
      <c r="B80" s="100"/>
      <c r="C80" s="86">
        <v>6060</v>
      </c>
      <c r="D80" s="49" t="s">
        <v>107</v>
      </c>
      <c r="E80" s="110">
        <v>30000</v>
      </c>
      <c r="F80" s="110">
        <v>30000</v>
      </c>
      <c r="G80" s="145">
        <v>28859.8</v>
      </c>
      <c r="H80" s="145">
        <f t="shared" si="1"/>
        <v>96.19933333333333</v>
      </c>
    </row>
    <row r="81" spans="1:8" s="33" customFormat="1" ht="24" customHeight="1">
      <c r="A81" s="104"/>
      <c r="B81" s="100">
        <v>75075</v>
      </c>
      <c r="C81" s="104"/>
      <c r="D81" s="49" t="s">
        <v>267</v>
      </c>
      <c r="E81" s="98">
        <f>SUM(E82:E90)</f>
        <v>327238</v>
      </c>
      <c r="F81" s="98">
        <f>SUM(F82:F90)</f>
        <v>288243</v>
      </c>
      <c r="G81" s="98">
        <f>SUM(G82:G90)</f>
        <v>263504.17999999993</v>
      </c>
      <c r="H81" s="145">
        <f t="shared" si="1"/>
        <v>91.41737353552382</v>
      </c>
    </row>
    <row r="82" spans="1:8" s="33" customFormat="1" ht="21" customHeight="1">
      <c r="A82" s="104"/>
      <c r="B82" s="100"/>
      <c r="C82" s="104">
        <v>3020</v>
      </c>
      <c r="D82" s="49" t="s">
        <v>235</v>
      </c>
      <c r="E82" s="110">
        <v>10100</v>
      </c>
      <c r="F82" s="110">
        <v>9600</v>
      </c>
      <c r="G82" s="145">
        <v>9600</v>
      </c>
      <c r="H82" s="145">
        <f t="shared" si="1"/>
        <v>100</v>
      </c>
    </row>
    <row r="83" spans="1:8" s="33" customFormat="1" ht="21" customHeight="1">
      <c r="A83" s="104"/>
      <c r="B83" s="100"/>
      <c r="C83" s="104">
        <v>4170</v>
      </c>
      <c r="D83" s="49" t="s">
        <v>241</v>
      </c>
      <c r="E83" s="110">
        <v>5600</v>
      </c>
      <c r="F83" s="110">
        <v>9800</v>
      </c>
      <c r="G83" s="145">
        <v>9368</v>
      </c>
      <c r="H83" s="145">
        <f t="shared" si="1"/>
        <v>95.59183673469389</v>
      </c>
    </row>
    <row r="84" spans="1:8" s="33" customFormat="1" ht="21" customHeight="1">
      <c r="A84" s="104"/>
      <c r="B84" s="100"/>
      <c r="C84" s="104">
        <v>4210</v>
      </c>
      <c r="D84" s="49" t="s">
        <v>103</v>
      </c>
      <c r="E84" s="110">
        <v>120838</v>
      </c>
      <c r="F84" s="110">
        <v>71616</v>
      </c>
      <c r="G84" s="145">
        <v>66990.65</v>
      </c>
      <c r="H84" s="145">
        <f t="shared" si="1"/>
        <v>93.54145721626452</v>
      </c>
    </row>
    <row r="85" spans="1:8" s="33" customFormat="1" ht="18.75" customHeight="1">
      <c r="A85" s="104"/>
      <c r="B85" s="100"/>
      <c r="C85" s="104">
        <v>4260</v>
      </c>
      <c r="D85" s="49" t="s">
        <v>106</v>
      </c>
      <c r="E85" s="110">
        <v>0</v>
      </c>
      <c r="F85" s="110">
        <v>47</v>
      </c>
      <c r="G85" s="145">
        <v>46.01</v>
      </c>
      <c r="H85" s="145">
        <f t="shared" si="1"/>
        <v>97.8936170212766</v>
      </c>
    </row>
    <row r="86" spans="1:8" s="33" customFormat="1" ht="19.5" customHeight="1">
      <c r="A86" s="104"/>
      <c r="B86" s="100"/>
      <c r="C86" s="83">
        <v>4300</v>
      </c>
      <c r="D86" s="49" t="s">
        <v>90</v>
      </c>
      <c r="E86" s="110">
        <v>176700</v>
      </c>
      <c r="F86" s="110">
        <v>189672</v>
      </c>
      <c r="G86" s="145">
        <v>171498.12</v>
      </c>
      <c r="H86" s="145">
        <f t="shared" si="1"/>
        <v>90.41825888902947</v>
      </c>
    </row>
    <row r="87" spans="1:8" s="33" customFormat="1" ht="21" customHeight="1">
      <c r="A87" s="104"/>
      <c r="B87" s="100"/>
      <c r="C87" s="83">
        <v>4350</v>
      </c>
      <c r="D87" s="49" t="s">
        <v>269</v>
      </c>
      <c r="E87" s="110">
        <v>2500</v>
      </c>
      <c r="F87" s="110">
        <v>1500</v>
      </c>
      <c r="G87" s="145">
        <v>317.12</v>
      </c>
      <c r="H87" s="145">
        <f t="shared" si="1"/>
        <v>21.141333333333336</v>
      </c>
    </row>
    <row r="88" spans="1:8" s="33" customFormat="1" ht="21" customHeight="1">
      <c r="A88" s="104"/>
      <c r="B88" s="100"/>
      <c r="C88" s="83">
        <v>4410</v>
      </c>
      <c r="D88" s="49" t="s">
        <v>101</v>
      </c>
      <c r="E88" s="110">
        <v>1000</v>
      </c>
      <c r="F88" s="110">
        <v>98</v>
      </c>
      <c r="G88" s="145">
        <v>97.06</v>
      </c>
      <c r="H88" s="145">
        <f t="shared" si="1"/>
        <v>99.04081632653062</v>
      </c>
    </row>
    <row r="89" spans="1:8" s="33" customFormat="1" ht="21" customHeight="1">
      <c r="A89" s="104"/>
      <c r="B89" s="100"/>
      <c r="C89" s="104">
        <v>4420</v>
      </c>
      <c r="D89" s="49" t="s">
        <v>104</v>
      </c>
      <c r="E89" s="110">
        <v>10000</v>
      </c>
      <c r="F89" s="110">
        <v>5410</v>
      </c>
      <c r="G89" s="145">
        <v>5409.22</v>
      </c>
      <c r="H89" s="145">
        <f t="shared" si="1"/>
        <v>99.98558225508319</v>
      </c>
    </row>
    <row r="90" spans="1:8" s="33" customFormat="1" ht="21" customHeight="1">
      <c r="A90" s="104"/>
      <c r="B90" s="100"/>
      <c r="C90" s="83">
        <v>4430</v>
      </c>
      <c r="D90" s="49" t="s">
        <v>105</v>
      </c>
      <c r="E90" s="110">
        <v>500</v>
      </c>
      <c r="F90" s="110">
        <v>500</v>
      </c>
      <c r="G90" s="145">
        <v>178</v>
      </c>
      <c r="H90" s="145">
        <f t="shared" si="1"/>
        <v>35.6</v>
      </c>
    </row>
    <row r="91" spans="1:8" s="8" customFormat="1" ht="48.75" customHeight="1">
      <c r="A91" s="44">
        <v>751</v>
      </c>
      <c r="B91" s="45"/>
      <c r="C91" s="46"/>
      <c r="D91" s="47" t="s">
        <v>385</v>
      </c>
      <c r="E91" s="48">
        <f>SUM(E92,E95,)</f>
        <v>3830</v>
      </c>
      <c r="F91" s="48">
        <f>SUM(F92,F95,)</f>
        <v>83070</v>
      </c>
      <c r="G91" s="48">
        <f>SUM(G92,G95,)</f>
        <v>80241.43000000002</v>
      </c>
      <c r="H91" s="41">
        <f t="shared" si="1"/>
        <v>96.59495606115327</v>
      </c>
    </row>
    <row r="92" spans="1:8" s="33" customFormat="1" ht="32.25" customHeight="1">
      <c r="A92" s="104"/>
      <c r="B92" s="100">
        <v>75101</v>
      </c>
      <c r="C92" s="104"/>
      <c r="D92" s="49" t="s">
        <v>351</v>
      </c>
      <c r="E92" s="98">
        <f>SUM(E93:E94)</f>
        <v>3830</v>
      </c>
      <c r="F92" s="98">
        <f>SUM(F93:F94)</f>
        <v>3830</v>
      </c>
      <c r="G92" s="98">
        <f>SUM(G93:G94)</f>
        <v>3829.6800000000003</v>
      </c>
      <c r="H92" s="145">
        <f t="shared" si="1"/>
        <v>99.9916449086162</v>
      </c>
    </row>
    <row r="93" spans="1:8" s="33" customFormat="1" ht="21" customHeight="1">
      <c r="A93" s="104"/>
      <c r="B93" s="100"/>
      <c r="C93" s="83">
        <v>4210</v>
      </c>
      <c r="D93" s="49" t="s">
        <v>103</v>
      </c>
      <c r="E93" s="110">
        <v>1830</v>
      </c>
      <c r="F93" s="110">
        <v>2487</v>
      </c>
      <c r="G93" s="145">
        <v>2487</v>
      </c>
      <c r="H93" s="145">
        <f t="shared" si="1"/>
        <v>100</v>
      </c>
    </row>
    <row r="94" spans="1:8" s="33" customFormat="1" ht="21" customHeight="1">
      <c r="A94" s="104"/>
      <c r="B94" s="100"/>
      <c r="C94" s="83">
        <v>4300</v>
      </c>
      <c r="D94" s="49" t="s">
        <v>90</v>
      </c>
      <c r="E94" s="110">
        <v>2000</v>
      </c>
      <c r="F94" s="110">
        <v>1343</v>
      </c>
      <c r="G94" s="145">
        <v>1342.68</v>
      </c>
      <c r="H94" s="145">
        <f t="shared" si="1"/>
        <v>99.97617274758005</v>
      </c>
    </row>
    <row r="95" spans="1:8" s="33" customFormat="1" ht="67.5">
      <c r="A95" s="104"/>
      <c r="B95" s="100">
        <v>75109</v>
      </c>
      <c r="C95" s="83"/>
      <c r="D95" s="49" t="s">
        <v>408</v>
      </c>
      <c r="E95" s="110">
        <f>SUM(E96:E104)</f>
        <v>0</v>
      </c>
      <c r="F95" s="110">
        <f>SUM(F96:F104)</f>
        <v>79240</v>
      </c>
      <c r="G95" s="110">
        <f>SUM(G96:G104)</f>
        <v>76411.75000000001</v>
      </c>
      <c r="H95" s="145">
        <f t="shared" si="1"/>
        <v>96.43077990913682</v>
      </c>
    </row>
    <row r="96" spans="1:8" s="33" customFormat="1" ht="21" customHeight="1">
      <c r="A96" s="104"/>
      <c r="B96" s="100"/>
      <c r="C96" s="83">
        <v>3030</v>
      </c>
      <c r="D96" s="49" t="s">
        <v>100</v>
      </c>
      <c r="E96" s="110">
        <v>0</v>
      </c>
      <c r="F96" s="110">
        <v>46040</v>
      </c>
      <c r="G96" s="145">
        <v>43215</v>
      </c>
      <c r="H96" s="145">
        <f t="shared" si="1"/>
        <v>93.8640312771503</v>
      </c>
    </row>
    <row r="97" spans="1:8" s="33" customFormat="1" ht="21" customHeight="1">
      <c r="A97" s="104"/>
      <c r="B97" s="100"/>
      <c r="C97" s="83">
        <v>4170</v>
      </c>
      <c r="D97" s="49" t="s">
        <v>241</v>
      </c>
      <c r="E97" s="110">
        <v>0</v>
      </c>
      <c r="F97" s="110">
        <v>12500</v>
      </c>
      <c r="G97" s="145">
        <v>12500</v>
      </c>
      <c r="H97" s="145">
        <f t="shared" si="1"/>
        <v>100</v>
      </c>
    </row>
    <row r="98" spans="1:8" s="33" customFormat="1" ht="21" customHeight="1">
      <c r="A98" s="104"/>
      <c r="B98" s="100"/>
      <c r="C98" s="83">
        <v>4110</v>
      </c>
      <c r="D98" s="49" t="s">
        <v>97</v>
      </c>
      <c r="E98" s="110">
        <v>0</v>
      </c>
      <c r="F98" s="110">
        <v>1155</v>
      </c>
      <c r="G98" s="145">
        <v>1154.25</v>
      </c>
      <c r="H98" s="145">
        <f t="shared" si="1"/>
        <v>99.93506493506493</v>
      </c>
    </row>
    <row r="99" spans="1:8" s="33" customFormat="1" ht="21" customHeight="1">
      <c r="A99" s="104"/>
      <c r="B99" s="100"/>
      <c r="C99" s="83">
        <v>4120</v>
      </c>
      <c r="D99" s="49" t="s">
        <v>284</v>
      </c>
      <c r="E99" s="110">
        <v>0</v>
      </c>
      <c r="F99" s="110">
        <v>171</v>
      </c>
      <c r="G99" s="145">
        <v>170.29</v>
      </c>
      <c r="H99" s="145">
        <f t="shared" si="1"/>
        <v>99.58479532163742</v>
      </c>
    </row>
    <row r="100" spans="1:8" s="33" customFormat="1" ht="21" customHeight="1">
      <c r="A100" s="104"/>
      <c r="B100" s="100"/>
      <c r="C100" s="83">
        <v>4210</v>
      </c>
      <c r="D100" s="49" t="s">
        <v>103</v>
      </c>
      <c r="E100" s="110">
        <v>0</v>
      </c>
      <c r="F100" s="110">
        <v>8624</v>
      </c>
      <c r="G100" s="145">
        <v>8624</v>
      </c>
      <c r="H100" s="145">
        <f t="shared" si="1"/>
        <v>100</v>
      </c>
    </row>
    <row r="101" spans="1:8" s="33" customFormat="1" ht="21" customHeight="1">
      <c r="A101" s="104"/>
      <c r="B101" s="100"/>
      <c r="C101" s="83">
        <v>4260</v>
      </c>
      <c r="D101" s="49" t="s">
        <v>106</v>
      </c>
      <c r="E101" s="110">
        <v>0</v>
      </c>
      <c r="F101" s="110">
        <v>42</v>
      </c>
      <c r="G101" s="145">
        <v>42</v>
      </c>
      <c r="H101" s="145">
        <f t="shared" si="1"/>
        <v>100</v>
      </c>
    </row>
    <row r="102" spans="1:8" s="33" customFormat="1" ht="21" customHeight="1">
      <c r="A102" s="104"/>
      <c r="B102" s="100"/>
      <c r="C102" s="83">
        <v>4270</v>
      </c>
      <c r="D102" s="49" t="s">
        <v>89</v>
      </c>
      <c r="E102" s="110">
        <v>0</v>
      </c>
      <c r="F102" s="110">
        <v>251</v>
      </c>
      <c r="G102" s="145">
        <v>250.1</v>
      </c>
      <c r="H102" s="145">
        <f t="shared" si="1"/>
        <v>99.64143426294821</v>
      </c>
    </row>
    <row r="103" spans="1:8" s="33" customFormat="1" ht="21" customHeight="1">
      <c r="A103" s="104"/>
      <c r="B103" s="100"/>
      <c r="C103" s="83">
        <v>4300</v>
      </c>
      <c r="D103" s="49" t="s">
        <v>90</v>
      </c>
      <c r="E103" s="110">
        <v>0</v>
      </c>
      <c r="F103" s="110">
        <v>8178</v>
      </c>
      <c r="G103" s="145">
        <v>8177.44</v>
      </c>
      <c r="H103" s="145">
        <f t="shared" si="1"/>
        <v>99.9931523599902</v>
      </c>
    </row>
    <row r="104" spans="1:8" s="33" customFormat="1" ht="21" customHeight="1">
      <c r="A104" s="104"/>
      <c r="B104" s="100"/>
      <c r="C104" s="83">
        <v>4410</v>
      </c>
      <c r="D104" s="49" t="s">
        <v>101</v>
      </c>
      <c r="E104" s="110">
        <v>0</v>
      </c>
      <c r="F104" s="110">
        <v>2279</v>
      </c>
      <c r="G104" s="145">
        <v>2278.67</v>
      </c>
      <c r="H104" s="145">
        <f t="shared" si="1"/>
        <v>99.98551996489688</v>
      </c>
    </row>
    <row r="105" spans="1:8" s="8" customFormat="1" ht="27.75" customHeight="1">
      <c r="A105" s="44" t="s">
        <v>25</v>
      </c>
      <c r="B105" s="45"/>
      <c r="C105" s="46"/>
      <c r="D105" s="47" t="s">
        <v>109</v>
      </c>
      <c r="E105" s="48">
        <f>SUM(E106,E119,E122,E135,)</f>
        <v>306600</v>
      </c>
      <c r="F105" s="48">
        <f>SUM(F106,F119,F122,F135,)</f>
        <v>319225</v>
      </c>
      <c r="G105" s="48">
        <f>SUM(G106,G119,G122,G135,)</f>
        <v>293997.61</v>
      </c>
      <c r="H105" s="41">
        <f t="shared" si="1"/>
        <v>92.09730127652908</v>
      </c>
    </row>
    <row r="106" spans="1:8" s="33" customFormat="1" ht="21.75" customHeight="1">
      <c r="A106" s="104"/>
      <c r="B106" s="100" t="s">
        <v>110</v>
      </c>
      <c r="C106" s="104"/>
      <c r="D106" s="49" t="s">
        <v>111</v>
      </c>
      <c r="E106" s="98">
        <f>SUM(E107:E118)</f>
        <v>153100</v>
      </c>
      <c r="F106" s="98">
        <f>SUM(F107:F118)</f>
        <v>184900</v>
      </c>
      <c r="G106" s="98">
        <f>SUM(G107:G118)</f>
        <v>172579.47999999998</v>
      </c>
      <c r="H106" s="145">
        <f t="shared" si="1"/>
        <v>93.33665765278528</v>
      </c>
    </row>
    <row r="107" spans="1:8" s="33" customFormat="1" ht="21" customHeight="1">
      <c r="A107" s="104"/>
      <c r="B107" s="100"/>
      <c r="C107" s="104">
        <v>3020</v>
      </c>
      <c r="D107" s="49" t="s">
        <v>235</v>
      </c>
      <c r="E107" s="110">
        <v>10400</v>
      </c>
      <c r="F107" s="110">
        <v>20000</v>
      </c>
      <c r="G107" s="145">
        <v>15936.67</v>
      </c>
      <c r="H107" s="145">
        <f t="shared" si="1"/>
        <v>79.68334999999999</v>
      </c>
    </row>
    <row r="108" spans="1:8" s="33" customFormat="1" ht="21" customHeight="1">
      <c r="A108" s="104"/>
      <c r="B108" s="100"/>
      <c r="C108" s="104">
        <v>4110</v>
      </c>
      <c r="D108" s="49" t="s">
        <v>97</v>
      </c>
      <c r="E108" s="110">
        <v>3600</v>
      </c>
      <c r="F108" s="110">
        <v>1945</v>
      </c>
      <c r="G108" s="145">
        <v>1665.84</v>
      </c>
      <c r="H108" s="145">
        <f t="shared" si="1"/>
        <v>85.64730077120822</v>
      </c>
    </row>
    <row r="109" spans="1:8" s="33" customFormat="1" ht="21" customHeight="1">
      <c r="A109" s="104"/>
      <c r="B109" s="100"/>
      <c r="C109" s="104">
        <v>4120</v>
      </c>
      <c r="D109" s="49" t="s">
        <v>284</v>
      </c>
      <c r="E109" s="110">
        <v>600</v>
      </c>
      <c r="F109" s="110">
        <v>0</v>
      </c>
      <c r="G109" s="145">
        <v>0</v>
      </c>
      <c r="H109" s="145">
        <v>0</v>
      </c>
    </row>
    <row r="110" spans="1:8" s="33" customFormat="1" ht="21" customHeight="1">
      <c r="A110" s="104"/>
      <c r="B110" s="100"/>
      <c r="C110" s="83">
        <v>4170</v>
      </c>
      <c r="D110" s="49" t="s">
        <v>241</v>
      </c>
      <c r="E110" s="110">
        <v>21000</v>
      </c>
      <c r="F110" s="110">
        <v>21218</v>
      </c>
      <c r="G110" s="145">
        <v>19245.02</v>
      </c>
      <c r="H110" s="145">
        <f t="shared" si="1"/>
        <v>90.70138561598642</v>
      </c>
    </row>
    <row r="111" spans="1:8" s="33" customFormat="1" ht="21" customHeight="1">
      <c r="A111" s="104"/>
      <c r="B111" s="100"/>
      <c r="C111" s="83">
        <v>4210</v>
      </c>
      <c r="D111" s="49" t="s">
        <v>103</v>
      </c>
      <c r="E111" s="110">
        <v>21900</v>
      </c>
      <c r="F111" s="110">
        <v>25110</v>
      </c>
      <c r="G111" s="145">
        <v>23928.19</v>
      </c>
      <c r="H111" s="145">
        <f t="shared" si="1"/>
        <v>95.29346873755475</v>
      </c>
    </row>
    <row r="112" spans="1:8" s="33" customFormat="1" ht="21" customHeight="1">
      <c r="A112" s="104"/>
      <c r="B112" s="100"/>
      <c r="C112" s="83">
        <v>4260</v>
      </c>
      <c r="D112" s="49" t="s">
        <v>106</v>
      </c>
      <c r="E112" s="110">
        <v>6400</v>
      </c>
      <c r="F112" s="110">
        <v>11637</v>
      </c>
      <c r="G112" s="145">
        <v>11284.18</v>
      </c>
      <c r="H112" s="145">
        <f t="shared" si="1"/>
        <v>96.96811893099596</v>
      </c>
    </row>
    <row r="113" spans="1:8" s="33" customFormat="1" ht="21" customHeight="1">
      <c r="A113" s="104"/>
      <c r="B113" s="100"/>
      <c r="C113" s="83">
        <v>4270</v>
      </c>
      <c r="D113" s="49" t="s">
        <v>89</v>
      </c>
      <c r="E113" s="110">
        <v>5500</v>
      </c>
      <c r="F113" s="110">
        <v>14170</v>
      </c>
      <c r="G113" s="145">
        <v>13152.22</v>
      </c>
      <c r="H113" s="145">
        <f t="shared" si="1"/>
        <v>92.81736062103035</v>
      </c>
    </row>
    <row r="114" spans="1:8" s="33" customFormat="1" ht="21" customHeight="1">
      <c r="A114" s="104"/>
      <c r="B114" s="100"/>
      <c r="C114" s="83">
        <v>4280</v>
      </c>
      <c r="D114" s="49" t="s">
        <v>283</v>
      </c>
      <c r="E114" s="110">
        <v>2700</v>
      </c>
      <c r="F114" s="110">
        <v>2700</v>
      </c>
      <c r="G114" s="145">
        <v>2700</v>
      </c>
      <c r="H114" s="145">
        <f t="shared" si="1"/>
        <v>100</v>
      </c>
    </row>
    <row r="115" spans="1:8" s="33" customFormat="1" ht="21" customHeight="1">
      <c r="A115" s="104"/>
      <c r="B115" s="100"/>
      <c r="C115" s="83">
        <v>4300</v>
      </c>
      <c r="D115" s="49" t="s">
        <v>90</v>
      </c>
      <c r="E115" s="110">
        <v>4000</v>
      </c>
      <c r="F115" s="110">
        <v>6120</v>
      </c>
      <c r="G115" s="145">
        <v>3077.51</v>
      </c>
      <c r="H115" s="145">
        <f t="shared" si="1"/>
        <v>50.28611111111111</v>
      </c>
    </row>
    <row r="116" spans="1:8" s="33" customFormat="1" ht="21" customHeight="1">
      <c r="A116" s="104"/>
      <c r="B116" s="100"/>
      <c r="C116" s="83">
        <v>4410</v>
      </c>
      <c r="D116" s="49" t="s">
        <v>101</v>
      </c>
      <c r="E116" s="110">
        <v>3000</v>
      </c>
      <c r="F116" s="110">
        <v>3000</v>
      </c>
      <c r="G116" s="145">
        <v>2824.26</v>
      </c>
      <c r="H116" s="145">
        <f t="shared" si="1"/>
        <v>94.14200000000001</v>
      </c>
    </row>
    <row r="117" spans="1:8" s="33" customFormat="1" ht="21" customHeight="1">
      <c r="A117" s="104"/>
      <c r="B117" s="100"/>
      <c r="C117" s="83">
        <v>4430</v>
      </c>
      <c r="D117" s="49" t="s">
        <v>105</v>
      </c>
      <c r="E117" s="110">
        <v>4000</v>
      </c>
      <c r="F117" s="110">
        <v>8000</v>
      </c>
      <c r="G117" s="145">
        <v>7765.59</v>
      </c>
      <c r="H117" s="145">
        <f t="shared" si="1"/>
        <v>97.06987500000001</v>
      </c>
    </row>
    <row r="118" spans="1:8" s="33" customFormat="1" ht="21" customHeight="1">
      <c r="A118" s="104"/>
      <c r="B118" s="100"/>
      <c r="C118" s="83">
        <v>6050</v>
      </c>
      <c r="D118" s="49" t="s">
        <v>84</v>
      </c>
      <c r="E118" s="110">
        <v>70000</v>
      </c>
      <c r="F118" s="110">
        <v>71000</v>
      </c>
      <c r="G118" s="145">
        <v>71000</v>
      </c>
      <c r="H118" s="145">
        <f t="shared" si="1"/>
        <v>100</v>
      </c>
    </row>
    <row r="119" spans="1:8" s="33" customFormat="1" ht="21.75" customHeight="1">
      <c r="A119" s="104"/>
      <c r="B119" s="100" t="s">
        <v>27</v>
      </c>
      <c r="C119" s="104"/>
      <c r="D119" s="49" t="s">
        <v>112</v>
      </c>
      <c r="E119" s="98">
        <f>SUM(E121)</f>
        <v>400</v>
      </c>
      <c r="F119" s="98">
        <f>SUM(F121)</f>
        <v>400</v>
      </c>
      <c r="G119" s="98">
        <f>SUM(G121)</f>
        <v>400</v>
      </c>
      <c r="H119" s="145">
        <f t="shared" si="1"/>
        <v>100</v>
      </c>
    </row>
    <row r="120" spans="1:8" s="33" customFormat="1" ht="21.75" customHeight="1">
      <c r="A120" s="104"/>
      <c r="B120" s="100"/>
      <c r="C120" s="104">
        <v>4210</v>
      </c>
      <c r="D120" s="49" t="s">
        <v>103</v>
      </c>
      <c r="E120" s="98">
        <v>0</v>
      </c>
      <c r="F120" s="110">
        <v>0</v>
      </c>
      <c r="G120" s="145">
        <v>0</v>
      </c>
      <c r="H120" s="145">
        <v>0</v>
      </c>
    </row>
    <row r="121" spans="1:8" s="33" customFormat="1" ht="21" customHeight="1">
      <c r="A121" s="104"/>
      <c r="B121" s="100"/>
      <c r="C121" s="83">
        <v>4300</v>
      </c>
      <c r="D121" s="49" t="s">
        <v>90</v>
      </c>
      <c r="E121" s="110">
        <v>400</v>
      </c>
      <c r="F121" s="110">
        <v>400</v>
      </c>
      <c r="G121" s="145">
        <v>400</v>
      </c>
      <c r="H121" s="145">
        <f t="shared" si="1"/>
        <v>100</v>
      </c>
    </row>
    <row r="122" spans="1:8" s="33" customFormat="1" ht="21.75" customHeight="1">
      <c r="A122" s="104"/>
      <c r="B122" s="100">
        <v>75416</v>
      </c>
      <c r="C122" s="104"/>
      <c r="D122" s="49" t="s">
        <v>30</v>
      </c>
      <c r="E122" s="98">
        <f>SUM(E123:E134)</f>
        <v>148100</v>
      </c>
      <c r="F122" s="98">
        <f>SUM(F123:F134)</f>
        <v>128925</v>
      </c>
      <c r="G122" s="98">
        <f>SUM(G123:G134)</f>
        <v>116018.13000000002</v>
      </c>
      <c r="H122" s="145">
        <f t="shared" si="1"/>
        <v>89.98885398487494</v>
      </c>
    </row>
    <row r="123" spans="1:8" s="33" customFormat="1" ht="21" customHeight="1">
      <c r="A123" s="104"/>
      <c r="B123" s="100"/>
      <c r="C123" s="83">
        <v>3020</v>
      </c>
      <c r="D123" s="49" t="s">
        <v>235</v>
      </c>
      <c r="E123" s="110">
        <v>10500</v>
      </c>
      <c r="F123" s="110">
        <v>8432</v>
      </c>
      <c r="G123" s="145">
        <v>7089.22</v>
      </c>
      <c r="H123" s="145">
        <f t="shared" si="1"/>
        <v>84.07518975332069</v>
      </c>
    </row>
    <row r="124" spans="1:8" s="33" customFormat="1" ht="21" customHeight="1">
      <c r="A124" s="104"/>
      <c r="B124" s="100"/>
      <c r="C124" s="83">
        <v>4010</v>
      </c>
      <c r="D124" s="49" t="s">
        <v>95</v>
      </c>
      <c r="E124" s="110">
        <v>87200</v>
      </c>
      <c r="F124" s="110">
        <v>79200</v>
      </c>
      <c r="G124" s="145">
        <v>76862.02</v>
      </c>
      <c r="H124" s="145">
        <f t="shared" si="1"/>
        <v>97.04800505050505</v>
      </c>
    </row>
    <row r="125" spans="1:8" s="33" customFormat="1" ht="21" customHeight="1">
      <c r="A125" s="104"/>
      <c r="B125" s="100"/>
      <c r="C125" s="83">
        <v>4040</v>
      </c>
      <c r="D125" s="49" t="s">
        <v>96</v>
      </c>
      <c r="E125" s="110">
        <v>5500</v>
      </c>
      <c r="F125" s="110">
        <v>5332</v>
      </c>
      <c r="G125" s="145">
        <v>5331.8</v>
      </c>
      <c r="H125" s="145">
        <f t="shared" si="1"/>
        <v>99.99624906226558</v>
      </c>
    </row>
    <row r="126" spans="1:8" s="33" customFormat="1" ht="21" customHeight="1">
      <c r="A126" s="104"/>
      <c r="B126" s="100"/>
      <c r="C126" s="83">
        <v>4110</v>
      </c>
      <c r="D126" s="49" t="s">
        <v>97</v>
      </c>
      <c r="E126" s="110">
        <v>16100</v>
      </c>
      <c r="F126" s="110">
        <v>16100</v>
      </c>
      <c r="G126" s="145">
        <v>13258.3</v>
      </c>
      <c r="H126" s="145">
        <f t="shared" si="1"/>
        <v>82.34968944099379</v>
      </c>
    </row>
    <row r="127" spans="1:8" s="33" customFormat="1" ht="21" customHeight="1">
      <c r="A127" s="104"/>
      <c r="B127" s="100"/>
      <c r="C127" s="83">
        <v>4120</v>
      </c>
      <c r="D127" s="49" t="s">
        <v>98</v>
      </c>
      <c r="E127" s="110">
        <v>2200</v>
      </c>
      <c r="F127" s="110">
        <v>2200</v>
      </c>
      <c r="G127" s="145">
        <v>1875.33</v>
      </c>
      <c r="H127" s="145">
        <f t="shared" si="1"/>
        <v>85.24227272727273</v>
      </c>
    </row>
    <row r="128" spans="1:8" s="33" customFormat="1" ht="21" customHeight="1">
      <c r="A128" s="104"/>
      <c r="B128" s="100"/>
      <c r="C128" s="83">
        <v>4210</v>
      </c>
      <c r="D128" s="49" t="s">
        <v>103</v>
      </c>
      <c r="E128" s="110">
        <v>8000</v>
      </c>
      <c r="F128" s="110">
        <v>6400</v>
      </c>
      <c r="G128" s="145">
        <v>4318.78</v>
      </c>
      <c r="H128" s="145">
        <f t="shared" si="1"/>
        <v>67.4809375</v>
      </c>
    </row>
    <row r="129" spans="1:8" s="33" customFormat="1" ht="21" customHeight="1">
      <c r="A129" s="104"/>
      <c r="B129" s="100"/>
      <c r="C129" s="83">
        <v>4270</v>
      </c>
      <c r="D129" s="49" t="s">
        <v>89</v>
      </c>
      <c r="E129" s="110">
        <v>3000</v>
      </c>
      <c r="F129" s="110">
        <v>1600</v>
      </c>
      <c r="G129" s="145">
        <v>510</v>
      </c>
      <c r="H129" s="145">
        <f t="shared" si="1"/>
        <v>31.874999999999996</v>
      </c>
    </row>
    <row r="130" spans="1:8" s="33" customFormat="1" ht="21" customHeight="1">
      <c r="A130" s="104"/>
      <c r="B130" s="100"/>
      <c r="C130" s="83">
        <v>4280</v>
      </c>
      <c r="D130" s="49" t="s">
        <v>283</v>
      </c>
      <c r="E130" s="110">
        <v>1500</v>
      </c>
      <c r="F130" s="110">
        <v>100</v>
      </c>
      <c r="G130" s="145">
        <v>35</v>
      </c>
      <c r="H130" s="145">
        <f t="shared" si="1"/>
        <v>35</v>
      </c>
    </row>
    <row r="131" spans="1:8" s="33" customFormat="1" ht="21" customHeight="1">
      <c r="A131" s="104"/>
      <c r="B131" s="100"/>
      <c r="C131" s="83">
        <v>4300</v>
      </c>
      <c r="D131" s="49" t="s">
        <v>90</v>
      </c>
      <c r="E131" s="110">
        <v>7500</v>
      </c>
      <c r="F131" s="110">
        <v>5098</v>
      </c>
      <c r="G131" s="145">
        <v>2707.38</v>
      </c>
      <c r="H131" s="145">
        <f t="shared" si="1"/>
        <v>53.10670851314241</v>
      </c>
    </row>
    <row r="132" spans="1:8" s="33" customFormat="1" ht="21" customHeight="1">
      <c r="A132" s="104"/>
      <c r="B132" s="100"/>
      <c r="C132" s="83">
        <v>4410</v>
      </c>
      <c r="D132" s="49" t="s">
        <v>101</v>
      </c>
      <c r="E132" s="110">
        <v>500</v>
      </c>
      <c r="F132" s="110">
        <v>500</v>
      </c>
      <c r="G132" s="145">
        <v>67.55</v>
      </c>
      <c r="H132" s="145">
        <f t="shared" si="1"/>
        <v>13.51</v>
      </c>
    </row>
    <row r="133" spans="1:8" s="33" customFormat="1" ht="21" customHeight="1">
      <c r="A133" s="104"/>
      <c r="B133" s="100"/>
      <c r="C133" s="86">
        <v>4430</v>
      </c>
      <c r="D133" s="49" t="s">
        <v>105</v>
      </c>
      <c r="E133" s="110">
        <v>3000</v>
      </c>
      <c r="F133" s="110">
        <v>1670</v>
      </c>
      <c r="G133" s="145">
        <v>1670</v>
      </c>
      <c r="H133" s="145">
        <f t="shared" si="1"/>
        <v>100</v>
      </c>
    </row>
    <row r="134" spans="1:8" s="33" customFormat="1" ht="21" customHeight="1">
      <c r="A134" s="104"/>
      <c r="B134" s="100"/>
      <c r="C134" s="86">
        <v>4440</v>
      </c>
      <c r="D134" s="49" t="s">
        <v>99</v>
      </c>
      <c r="E134" s="110">
        <v>3100</v>
      </c>
      <c r="F134" s="110">
        <v>2293</v>
      </c>
      <c r="G134" s="145">
        <v>2292.75</v>
      </c>
      <c r="H134" s="145">
        <f t="shared" si="1"/>
        <v>99.98909725250763</v>
      </c>
    </row>
    <row r="135" spans="1:8" s="33" customFormat="1" ht="21.75" customHeight="1">
      <c r="A135" s="104"/>
      <c r="B135" s="100" t="s">
        <v>113</v>
      </c>
      <c r="C135" s="104"/>
      <c r="D135" s="49" t="s">
        <v>6</v>
      </c>
      <c r="E135" s="98">
        <f>SUM(E136)</f>
        <v>5000</v>
      </c>
      <c r="F135" s="98">
        <f>SUM(F136)</f>
        <v>5000</v>
      </c>
      <c r="G135" s="98">
        <f>SUM(G136)</f>
        <v>5000</v>
      </c>
      <c r="H135" s="145">
        <f t="shared" si="1"/>
        <v>100</v>
      </c>
    </row>
    <row r="136" spans="1:8" s="33" customFormat="1" ht="21" customHeight="1">
      <c r="A136" s="104"/>
      <c r="B136" s="100"/>
      <c r="C136" s="86">
        <v>4430</v>
      </c>
      <c r="D136" s="49" t="s">
        <v>105</v>
      </c>
      <c r="E136" s="110">
        <v>5000</v>
      </c>
      <c r="F136" s="110">
        <v>5000</v>
      </c>
      <c r="G136" s="145">
        <v>5000</v>
      </c>
      <c r="H136" s="145">
        <f t="shared" si="1"/>
        <v>100</v>
      </c>
    </row>
    <row r="137" spans="1:8" s="51" customFormat="1" ht="73.5" customHeight="1">
      <c r="A137" s="46">
        <v>756</v>
      </c>
      <c r="B137" s="78"/>
      <c r="C137" s="77"/>
      <c r="D137" s="47" t="s">
        <v>186</v>
      </c>
      <c r="E137" s="48">
        <f>SUM(E138)</f>
        <v>73500</v>
      </c>
      <c r="F137" s="48">
        <f>SUM(F138)</f>
        <v>81000</v>
      </c>
      <c r="G137" s="48">
        <f>SUM(G138)</f>
        <v>68978.68</v>
      </c>
      <c r="H137" s="41">
        <f aca="true" t="shared" si="2" ref="H137:H200">G137/F137*100</f>
        <v>85.15886419753086</v>
      </c>
    </row>
    <row r="138" spans="1:8" s="33" customFormat="1" ht="33.75">
      <c r="A138" s="104"/>
      <c r="B138" s="100">
        <v>75647</v>
      </c>
      <c r="C138" s="86"/>
      <c r="D138" s="49" t="s">
        <v>220</v>
      </c>
      <c r="E138" s="98">
        <f>SUM(E139:E144)</f>
        <v>73500</v>
      </c>
      <c r="F138" s="98">
        <f>SUM(F139:F144)</f>
        <v>81000</v>
      </c>
      <c r="G138" s="98">
        <f>SUM(G139:G144)</f>
        <v>68978.68</v>
      </c>
      <c r="H138" s="145">
        <f t="shared" si="2"/>
        <v>85.15886419753086</v>
      </c>
    </row>
    <row r="139" spans="1:8" s="33" customFormat="1" ht="21.75" customHeight="1">
      <c r="A139" s="104"/>
      <c r="B139" s="100"/>
      <c r="C139" s="86">
        <v>4100</v>
      </c>
      <c r="D139" s="49" t="s">
        <v>108</v>
      </c>
      <c r="E139" s="110">
        <v>35000</v>
      </c>
      <c r="F139" s="110">
        <v>39100</v>
      </c>
      <c r="G139" s="145">
        <v>35598.92</v>
      </c>
      <c r="H139" s="145">
        <f t="shared" si="2"/>
        <v>91.04583120204603</v>
      </c>
    </row>
    <row r="140" spans="1:8" s="33" customFormat="1" ht="21" customHeight="1">
      <c r="A140" s="104"/>
      <c r="B140" s="100"/>
      <c r="C140" s="86">
        <v>4170</v>
      </c>
      <c r="D140" s="49" t="s">
        <v>241</v>
      </c>
      <c r="E140" s="110">
        <v>8000</v>
      </c>
      <c r="F140" s="110">
        <v>13400</v>
      </c>
      <c r="G140" s="145">
        <v>10038.43</v>
      </c>
      <c r="H140" s="145">
        <f t="shared" si="2"/>
        <v>74.9136567164179</v>
      </c>
    </row>
    <row r="141" spans="1:8" s="33" customFormat="1" ht="21" customHeight="1">
      <c r="A141" s="104"/>
      <c r="B141" s="100"/>
      <c r="C141" s="86">
        <v>4210</v>
      </c>
      <c r="D141" s="49" t="s">
        <v>83</v>
      </c>
      <c r="E141" s="110">
        <v>6000</v>
      </c>
      <c r="F141" s="110">
        <v>4000</v>
      </c>
      <c r="G141" s="145">
        <v>4000</v>
      </c>
      <c r="H141" s="145">
        <f t="shared" si="2"/>
        <v>100</v>
      </c>
    </row>
    <row r="142" spans="1:8" s="33" customFormat="1" ht="21" customHeight="1">
      <c r="A142" s="104"/>
      <c r="B142" s="100"/>
      <c r="C142" s="86">
        <v>4300</v>
      </c>
      <c r="D142" s="49" t="s">
        <v>90</v>
      </c>
      <c r="E142" s="110">
        <v>18000</v>
      </c>
      <c r="F142" s="110">
        <v>12000</v>
      </c>
      <c r="G142" s="145">
        <v>12000</v>
      </c>
      <c r="H142" s="145">
        <f t="shared" si="2"/>
        <v>100</v>
      </c>
    </row>
    <row r="143" spans="1:8" s="33" customFormat="1" ht="22.5">
      <c r="A143" s="104"/>
      <c r="B143" s="100"/>
      <c r="C143" s="86">
        <v>4610</v>
      </c>
      <c r="D143" s="49" t="s">
        <v>356</v>
      </c>
      <c r="E143" s="110">
        <v>6000</v>
      </c>
      <c r="F143" s="110">
        <v>12000</v>
      </c>
      <c r="G143" s="145">
        <v>7317.33</v>
      </c>
      <c r="H143" s="145">
        <f t="shared" si="2"/>
        <v>60.97775</v>
      </c>
    </row>
    <row r="144" spans="1:8" s="33" customFormat="1" ht="21" customHeight="1">
      <c r="A144" s="104"/>
      <c r="B144" s="100"/>
      <c r="C144" s="86">
        <v>4430</v>
      </c>
      <c r="D144" s="49" t="s">
        <v>105</v>
      </c>
      <c r="E144" s="110">
        <v>500</v>
      </c>
      <c r="F144" s="110">
        <v>500</v>
      </c>
      <c r="G144" s="145">
        <v>24</v>
      </c>
      <c r="H144" s="145">
        <f t="shared" si="2"/>
        <v>4.8</v>
      </c>
    </row>
    <row r="145" spans="1:8" s="8" customFormat="1" ht="20.25" customHeight="1">
      <c r="A145" s="44" t="s">
        <v>114</v>
      </c>
      <c r="B145" s="45"/>
      <c r="C145" s="46"/>
      <c r="D145" s="47" t="s">
        <v>115</v>
      </c>
      <c r="E145" s="48">
        <f>SUM(E146)</f>
        <v>680614</v>
      </c>
      <c r="F145" s="48">
        <f>SUM(F146)</f>
        <v>680614</v>
      </c>
      <c r="G145" s="48">
        <f>SUM(G146)</f>
        <v>652924</v>
      </c>
      <c r="H145" s="41">
        <f t="shared" si="2"/>
        <v>95.93161468908956</v>
      </c>
    </row>
    <row r="146" spans="1:8" s="33" customFormat="1" ht="45">
      <c r="A146" s="83"/>
      <c r="B146" s="100" t="s">
        <v>116</v>
      </c>
      <c r="C146" s="104"/>
      <c r="D146" s="49" t="s">
        <v>117</v>
      </c>
      <c r="E146" s="98">
        <f>SUM(E147:E148)</f>
        <v>680614</v>
      </c>
      <c r="F146" s="98">
        <f>SUM(F147:F148)</f>
        <v>680614</v>
      </c>
      <c r="G146" s="98">
        <f>SUM(G147:G148)</f>
        <v>652924</v>
      </c>
      <c r="H146" s="145">
        <f t="shared" si="2"/>
        <v>95.93161468908956</v>
      </c>
    </row>
    <row r="147" spans="1:8" s="33" customFormat="1" ht="45" customHeight="1">
      <c r="A147" s="83"/>
      <c r="B147" s="105"/>
      <c r="C147" s="104">
        <v>8070</v>
      </c>
      <c r="D147" s="49" t="s">
        <v>357</v>
      </c>
      <c r="E147" s="110">
        <v>658614</v>
      </c>
      <c r="F147" s="110">
        <v>680614</v>
      </c>
      <c r="G147" s="145">
        <v>652924</v>
      </c>
      <c r="H147" s="145">
        <f t="shared" si="2"/>
        <v>95.93161468908956</v>
      </c>
    </row>
    <row r="148" spans="1:8" s="33" customFormat="1" ht="46.5" customHeight="1">
      <c r="A148" s="83"/>
      <c r="B148" s="105"/>
      <c r="C148" s="104">
        <v>8079</v>
      </c>
      <c r="D148" s="49" t="s">
        <v>358</v>
      </c>
      <c r="E148" s="110">
        <v>22000</v>
      </c>
      <c r="F148" s="110">
        <v>0</v>
      </c>
      <c r="G148" s="145">
        <v>0</v>
      </c>
      <c r="H148" s="145">
        <v>0</v>
      </c>
    </row>
    <row r="149" spans="1:8" s="8" customFormat="1" ht="24.75" customHeight="1">
      <c r="A149" s="44" t="s">
        <v>55</v>
      </c>
      <c r="B149" s="45"/>
      <c r="C149" s="46"/>
      <c r="D149" s="47" t="s">
        <v>56</v>
      </c>
      <c r="E149" s="48">
        <f aca="true" t="shared" si="3" ref="E149:G150">SUM(E150)</f>
        <v>300000</v>
      </c>
      <c r="F149" s="48">
        <f t="shared" si="3"/>
        <v>0</v>
      </c>
      <c r="G149" s="48">
        <f t="shared" si="3"/>
        <v>0</v>
      </c>
      <c r="H149" s="41">
        <v>0</v>
      </c>
    </row>
    <row r="150" spans="1:8" s="33" customFormat="1" ht="21.75" customHeight="1">
      <c r="A150" s="83"/>
      <c r="B150" s="100" t="s">
        <v>118</v>
      </c>
      <c r="C150" s="104"/>
      <c r="D150" s="49" t="s">
        <v>119</v>
      </c>
      <c r="E150" s="98">
        <f t="shared" si="3"/>
        <v>300000</v>
      </c>
      <c r="F150" s="98">
        <f t="shared" si="3"/>
        <v>0</v>
      </c>
      <c r="G150" s="98">
        <f t="shared" si="3"/>
        <v>0</v>
      </c>
      <c r="H150" s="145">
        <v>0</v>
      </c>
    </row>
    <row r="151" spans="1:8" s="33" customFormat="1" ht="21" customHeight="1">
      <c r="A151" s="83"/>
      <c r="B151" s="105"/>
      <c r="C151" s="104">
        <v>4810</v>
      </c>
      <c r="D151" s="49" t="s">
        <v>120</v>
      </c>
      <c r="E151" s="110">
        <v>300000</v>
      </c>
      <c r="F151" s="110">
        <v>0</v>
      </c>
      <c r="G151" s="145">
        <v>0</v>
      </c>
      <c r="H151" s="145">
        <v>0</v>
      </c>
    </row>
    <row r="152" spans="1:8" s="9" customFormat="1" ht="24.75" customHeight="1">
      <c r="A152" s="44" t="s">
        <v>121</v>
      </c>
      <c r="B152" s="45"/>
      <c r="C152" s="46"/>
      <c r="D152" s="47" t="s">
        <v>122</v>
      </c>
      <c r="E152" s="48">
        <f>SUM(E153,E173,E187,E190,E213,E220,E225)</f>
        <v>16949030</v>
      </c>
      <c r="F152" s="48">
        <f>SUM(F153,F173,F187,F190,F213,F220,F225)</f>
        <v>17090544</v>
      </c>
      <c r="G152" s="263">
        <f>SUM(G153,G173,G187,G190,G213,G220,G225)</f>
        <v>16758307.430000003</v>
      </c>
      <c r="H152" s="41">
        <f t="shared" si="2"/>
        <v>98.05602109564214</v>
      </c>
    </row>
    <row r="153" spans="1:8" s="33" customFormat="1" ht="21.75" customHeight="1">
      <c r="A153" s="83"/>
      <c r="B153" s="100" t="s">
        <v>123</v>
      </c>
      <c r="C153" s="104"/>
      <c r="D153" s="49" t="s">
        <v>61</v>
      </c>
      <c r="E153" s="98">
        <f>SUM(E154:E172)</f>
        <v>9064679</v>
      </c>
      <c r="F153" s="98">
        <f>SUM(F154:F172)</f>
        <v>9119541</v>
      </c>
      <c r="G153" s="98">
        <f>SUM(G154:G172)</f>
        <v>8919526.420000004</v>
      </c>
      <c r="H153" s="145">
        <f t="shared" si="2"/>
        <v>97.8067472913385</v>
      </c>
    </row>
    <row r="154" spans="1:8" s="33" customFormat="1" ht="32.25" customHeight="1">
      <c r="A154" s="83"/>
      <c r="B154" s="100"/>
      <c r="C154" s="104">
        <v>2540</v>
      </c>
      <c r="D154" s="49" t="s">
        <v>224</v>
      </c>
      <c r="E154" s="110">
        <v>211428</v>
      </c>
      <c r="F154" s="110">
        <v>225094</v>
      </c>
      <c r="G154" s="145">
        <v>225094</v>
      </c>
      <c r="H154" s="145">
        <f t="shared" si="2"/>
        <v>100</v>
      </c>
    </row>
    <row r="155" spans="1:8" s="33" customFormat="1" ht="21" customHeight="1">
      <c r="A155" s="83"/>
      <c r="B155" s="100"/>
      <c r="C155" s="83">
        <v>3020</v>
      </c>
      <c r="D155" s="49" t="s">
        <v>276</v>
      </c>
      <c r="E155" s="110">
        <v>166622</v>
      </c>
      <c r="F155" s="110">
        <v>162839</v>
      </c>
      <c r="G155" s="145">
        <v>159925.48</v>
      </c>
      <c r="H155" s="145">
        <f t="shared" si="2"/>
        <v>98.21079716775466</v>
      </c>
    </row>
    <row r="156" spans="1:8" s="33" customFormat="1" ht="21" customHeight="1">
      <c r="A156" s="83"/>
      <c r="B156" s="100"/>
      <c r="C156" s="83">
        <v>3260</v>
      </c>
      <c r="D156" s="49" t="s">
        <v>377</v>
      </c>
      <c r="E156" s="110">
        <v>0</v>
      </c>
      <c r="F156" s="110">
        <v>11609</v>
      </c>
      <c r="G156" s="145">
        <v>11609</v>
      </c>
      <c r="H156" s="145">
        <f t="shared" si="2"/>
        <v>100</v>
      </c>
    </row>
    <row r="157" spans="1:8" s="33" customFormat="1" ht="21" customHeight="1">
      <c r="A157" s="83"/>
      <c r="B157" s="100"/>
      <c r="C157" s="83">
        <v>4010</v>
      </c>
      <c r="D157" s="49" t="s">
        <v>95</v>
      </c>
      <c r="E157" s="110">
        <v>5677907</v>
      </c>
      <c r="F157" s="110">
        <v>5601501</v>
      </c>
      <c r="G157" s="145">
        <v>5505621.9</v>
      </c>
      <c r="H157" s="145">
        <f t="shared" si="2"/>
        <v>98.28833200244007</v>
      </c>
    </row>
    <row r="158" spans="1:8" s="33" customFormat="1" ht="21" customHeight="1">
      <c r="A158" s="83"/>
      <c r="B158" s="100"/>
      <c r="C158" s="83">
        <v>4040</v>
      </c>
      <c r="D158" s="49" t="s">
        <v>96</v>
      </c>
      <c r="E158" s="110">
        <v>459689</v>
      </c>
      <c r="F158" s="110">
        <v>437164</v>
      </c>
      <c r="G158" s="145">
        <v>436726.28</v>
      </c>
      <c r="H158" s="145">
        <f t="shared" si="2"/>
        <v>99.89987281660888</v>
      </c>
    </row>
    <row r="159" spans="1:8" s="33" customFormat="1" ht="21" customHeight="1">
      <c r="A159" s="83"/>
      <c r="B159" s="100"/>
      <c r="C159" s="83">
        <v>4110</v>
      </c>
      <c r="D159" s="49" t="s">
        <v>97</v>
      </c>
      <c r="E159" s="110">
        <v>1090140</v>
      </c>
      <c r="F159" s="110">
        <v>1061001</v>
      </c>
      <c r="G159" s="145">
        <v>1027707.99</v>
      </c>
      <c r="H159" s="145">
        <f t="shared" si="2"/>
        <v>96.86211323080751</v>
      </c>
    </row>
    <row r="160" spans="1:8" s="33" customFormat="1" ht="21" customHeight="1">
      <c r="A160" s="83"/>
      <c r="B160" s="100"/>
      <c r="C160" s="83">
        <v>4120</v>
      </c>
      <c r="D160" s="49" t="s">
        <v>98</v>
      </c>
      <c r="E160" s="110">
        <v>150918</v>
      </c>
      <c r="F160" s="110">
        <v>149032</v>
      </c>
      <c r="G160" s="145">
        <v>143848.37</v>
      </c>
      <c r="H160" s="145">
        <f t="shared" si="2"/>
        <v>96.52180068710075</v>
      </c>
    </row>
    <row r="161" spans="1:8" s="33" customFormat="1" ht="21" customHeight="1">
      <c r="A161" s="83"/>
      <c r="B161" s="100"/>
      <c r="C161" s="83">
        <v>4170</v>
      </c>
      <c r="D161" s="49" t="s">
        <v>241</v>
      </c>
      <c r="E161" s="110">
        <v>36475</v>
      </c>
      <c r="F161" s="110">
        <v>27194</v>
      </c>
      <c r="G161" s="145">
        <v>25491.19</v>
      </c>
      <c r="H161" s="145">
        <f t="shared" si="2"/>
        <v>93.73828785761565</v>
      </c>
    </row>
    <row r="162" spans="1:8" s="33" customFormat="1" ht="21" customHeight="1">
      <c r="A162" s="83"/>
      <c r="B162" s="100"/>
      <c r="C162" s="83">
        <v>4210</v>
      </c>
      <c r="D162" s="49" t="s">
        <v>103</v>
      </c>
      <c r="E162" s="110">
        <v>257900</v>
      </c>
      <c r="F162" s="110">
        <v>296863</v>
      </c>
      <c r="G162" s="145">
        <v>283322.32</v>
      </c>
      <c r="H162" s="145">
        <f t="shared" si="2"/>
        <v>95.43874447135548</v>
      </c>
    </row>
    <row r="163" spans="1:8" s="33" customFormat="1" ht="21" customHeight="1">
      <c r="A163" s="83"/>
      <c r="B163" s="100"/>
      <c r="C163" s="104">
        <v>4230</v>
      </c>
      <c r="D163" s="49" t="s">
        <v>125</v>
      </c>
      <c r="E163" s="110">
        <v>1260</v>
      </c>
      <c r="F163" s="110">
        <v>1260</v>
      </c>
      <c r="G163" s="145">
        <v>1251.42</v>
      </c>
      <c r="H163" s="145">
        <f t="shared" si="2"/>
        <v>99.31904761904762</v>
      </c>
    </row>
    <row r="164" spans="1:8" s="33" customFormat="1" ht="21" customHeight="1">
      <c r="A164" s="83"/>
      <c r="B164" s="100"/>
      <c r="C164" s="104">
        <v>4240</v>
      </c>
      <c r="D164" s="49" t="s">
        <v>136</v>
      </c>
      <c r="E164" s="110">
        <v>13000</v>
      </c>
      <c r="F164" s="110">
        <v>46943</v>
      </c>
      <c r="G164" s="145">
        <v>44028.84</v>
      </c>
      <c r="H164" s="145">
        <f t="shared" si="2"/>
        <v>93.79213088213363</v>
      </c>
    </row>
    <row r="165" spans="1:8" s="33" customFormat="1" ht="21" customHeight="1">
      <c r="A165" s="83"/>
      <c r="B165" s="100"/>
      <c r="C165" s="83">
        <v>4260</v>
      </c>
      <c r="D165" s="49" t="s">
        <v>106</v>
      </c>
      <c r="E165" s="110">
        <v>381320</v>
      </c>
      <c r="F165" s="110">
        <v>436911</v>
      </c>
      <c r="G165" s="145">
        <v>411591.88</v>
      </c>
      <c r="H165" s="145">
        <f t="shared" si="2"/>
        <v>94.20497080641137</v>
      </c>
    </row>
    <row r="166" spans="1:8" s="33" customFormat="1" ht="21" customHeight="1">
      <c r="A166" s="83"/>
      <c r="B166" s="100"/>
      <c r="C166" s="83">
        <v>4270</v>
      </c>
      <c r="D166" s="49" t="s">
        <v>89</v>
      </c>
      <c r="E166" s="110">
        <v>77500</v>
      </c>
      <c r="F166" s="110">
        <v>155867</v>
      </c>
      <c r="G166" s="145">
        <v>149936.58</v>
      </c>
      <c r="H166" s="145">
        <f t="shared" si="2"/>
        <v>96.19520488621708</v>
      </c>
    </row>
    <row r="167" spans="1:8" s="33" customFormat="1" ht="21" customHeight="1">
      <c r="A167" s="83"/>
      <c r="B167" s="100"/>
      <c r="C167" s="83">
        <v>4280</v>
      </c>
      <c r="D167" s="49" t="s">
        <v>252</v>
      </c>
      <c r="E167" s="110">
        <v>0</v>
      </c>
      <c r="F167" s="110">
        <v>14405</v>
      </c>
      <c r="G167" s="145">
        <v>11465</v>
      </c>
      <c r="H167" s="145">
        <f t="shared" si="2"/>
        <v>79.59041999305796</v>
      </c>
    </row>
    <row r="168" spans="1:8" s="33" customFormat="1" ht="21" customHeight="1">
      <c r="A168" s="83"/>
      <c r="B168" s="100"/>
      <c r="C168" s="83">
        <v>4300</v>
      </c>
      <c r="D168" s="49" t="s">
        <v>90</v>
      </c>
      <c r="E168" s="110">
        <v>153500</v>
      </c>
      <c r="F168" s="110">
        <v>113926</v>
      </c>
      <c r="G168" s="145">
        <v>108018.96</v>
      </c>
      <c r="H168" s="145">
        <f t="shared" si="2"/>
        <v>94.81502027631971</v>
      </c>
    </row>
    <row r="169" spans="1:8" s="33" customFormat="1" ht="21" customHeight="1">
      <c r="A169" s="83"/>
      <c r="B169" s="100"/>
      <c r="C169" s="83">
        <v>4350</v>
      </c>
      <c r="D169" s="49" t="s">
        <v>269</v>
      </c>
      <c r="E169" s="110">
        <v>8950</v>
      </c>
      <c r="F169" s="110">
        <v>4075</v>
      </c>
      <c r="G169" s="145">
        <v>3531.75</v>
      </c>
      <c r="H169" s="145">
        <f t="shared" si="2"/>
        <v>86.66871165644172</v>
      </c>
    </row>
    <row r="170" spans="1:8" s="33" customFormat="1" ht="21" customHeight="1">
      <c r="A170" s="83"/>
      <c r="B170" s="100"/>
      <c r="C170" s="83">
        <v>4410</v>
      </c>
      <c r="D170" s="49" t="s">
        <v>101</v>
      </c>
      <c r="E170" s="110">
        <v>13000</v>
      </c>
      <c r="F170" s="110">
        <v>14173</v>
      </c>
      <c r="G170" s="145">
        <v>10697.46</v>
      </c>
      <c r="H170" s="145">
        <f t="shared" si="2"/>
        <v>75.47773936357864</v>
      </c>
    </row>
    <row r="171" spans="1:8" s="33" customFormat="1" ht="21" customHeight="1">
      <c r="A171" s="83"/>
      <c r="B171" s="100"/>
      <c r="C171" s="86">
        <v>4430</v>
      </c>
      <c r="D171" s="49" t="s">
        <v>105</v>
      </c>
      <c r="E171" s="110">
        <v>6630</v>
      </c>
      <c r="F171" s="110">
        <v>3644</v>
      </c>
      <c r="G171" s="145">
        <v>3618</v>
      </c>
      <c r="H171" s="145">
        <f t="shared" si="2"/>
        <v>99.28649835345774</v>
      </c>
    </row>
    <row r="172" spans="1:8" s="33" customFormat="1" ht="21" customHeight="1">
      <c r="A172" s="83"/>
      <c r="B172" s="100"/>
      <c r="C172" s="86">
        <v>4440</v>
      </c>
      <c r="D172" s="49" t="s">
        <v>99</v>
      </c>
      <c r="E172" s="110">
        <v>358440</v>
      </c>
      <c r="F172" s="110">
        <v>356040</v>
      </c>
      <c r="G172" s="145">
        <v>356040</v>
      </c>
      <c r="H172" s="145">
        <f t="shared" si="2"/>
        <v>100</v>
      </c>
    </row>
    <row r="173" spans="1:8" s="33" customFormat="1" ht="27.75" customHeight="1">
      <c r="A173" s="83"/>
      <c r="B173" s="100">
        <v>80103</v>
      </c>
      <c r="C173" s="86"/>
      <c r="D173" s="49" t="s">
        <v>266</v>
      </c>
      <c r="E173" s="98">
        <f>SUM(E174:E186)</f>
        <v>361579</v>
      </c>
      <c r="F173" s="98">
        <f>SUM(F174:F186)</f>
        <v>358998</v>
      </c>
      <c r="G173" s="98">
        <f>SUM(G174:G186)</f>
        <v>348985.85</v>
      </c>
      <c r="H173" s="145">
        <f t="shared" si="2"/>
        <v>97.21108474141916</v>
      </c>
    </row>
    <row r="174" spans="1:8" s="33" customFormat="1" ht="31.5" customHeight="1">
      <c r="A174" s="83"/>
      <c r="B174" s="100"/>
      <c r="C174" s="104">
        <v>2540</v>
      </c>
      <c r="D174" s="49" t="s">
        <v>224</v>
      </c>
      <c r="E174" s="110">
        <v>68080</v>
      </c>
      <c r="F174" s="110">
        <v>68080</v>
      </c>
      <c r="G174" s="145">
        <v>68080</v>
      </c>
      <c r="H174" s="145">
        <f t="shared" si="2"/>
        <v>100</v>
      </c>
    </row>
    <row r="175" spans="1:8" s="33" customFormat="1" ht="21" customHeight="1">
      <c r="A175" s="83"/>
      <c r="B175" s="100"/>
      <c r="C175" s="104">
        <v>3020</v>
      </c>
      <c r="D175" s="49" t="s">
        <v>235</v>
      </c>
      <c r="E175" s="110">
        <v>17750</v>
      </c>
      <c r="F175" s="110">
        <v>17741</v>
      </c>
      <c r="G175" s="145">
        <v>17493.92</v>
      </c>
      <c r="H175" s="145">
        <f t="shared" si="2"/>
        <v>98.6072938391297</v>
      </c>
    </row>
    <row r="176" spans="1:8" s="33" customFormat="1" ht="21" customHeight="1">
      <c r="A176" s="83"/>
      <c r="B176" s="100"/>
      <c r="C176" s="104">
        <v>4010</v>
      </c>
      <c r="D176" s="49" t="s">
        <v>95</v>
      </c>
      <c r="E176" s="110">
        <v>192997</v>
      </c>
      <c r="F176" s="110">
        <v>193950</v>
      </c>
      <c r="G176" s="145">
        <v>189126</v>
      </c>
      <c r="H176" s="145">
        <f t="shared" si="2"/>
        <v>97.51276102088167</v>
      </c>
    </row>
    <row r="177" spans="1:8" s="33" customFormat="1" ht="21" customHeight="1">
      <c r="A177" s="83"/>
      <c r="B177" s="100"/>
      <c r="C177" s="104">
        <v>4040</v>
      </c>
      <c r="D177" s="49" t="s">
        <v>96</v>
      </c>
      <c r="E177" s="110">
        <v>15056</v>
      </c>
      <c r="F177" s="110">
        <v>12127</v>
      </c>
      <c r="G177" s="145">
        <v>12123.23</v>
      </c>
      <c r="H177" s="145">
        <f t="shared" si="2"/>
        <v>99.96891234435556</v>
      </c>
    </row>
    <row r="178" spans="1:8" s="33" customFormat="1" ht="21" customHeight="1">
      <c r="A178" s="83"/>
      <c r="B178" s="100"/>
      <c r="C178" s="104">
        <v>4110</v>
      </c>
      <c r="D178" s="49" t="s">
        <v>97</v>
      </c>
      <c r="E178" s="110">
        <v>39406</v>
      </c>
      <c r="F178" s="110">
        <v>39074</v>
      </c>
      <c r="G178" s="145">
        <v>35353.28</v>
      </c>
      <c r="H178" s="145">
        <f t="shared" si="2"/>
        <v>90.4777601474126</v>
      </c>
    </row>
    <row r="179" spans="1:8" s="33" customFormat="1" ht="21" customHeight="1">
      <c r="A179" s="83"/>
      <c r="B179" s="100"/>
      <c r="C179" s="104">
        <v>4120</v>
      </c>
      <c r="D179" s="49" t="s">
        <v>98</v>
      </c>
      <c r="E179" s="110">
        <v>5367</v>
      </c>
      <c r="F179" s="110">
        <v>5455</v>
      </c>
      <c r="G179" s="145">
        <v>4961.56</v>
      </c>
      <c r="H179" s="145">
        <f t="shared" si="2"/>
        <v>90.95435380384968</v>
      </c>
    </row>
    <row r="180" spans="1:8" s="33" customFormat="1" ht="21" customHeight="1">
      <c r="A180" s="83"/>
      <c r="B180" s="100"/>
      <c r="C180" s="104">
        <v>4210</v>
      </c>
      <c r="D180" s="49" t="s">
        <v>83</v>
      </c>
      <c r="E180" s="110">
        <v>2200</v>
      </c>
      <c r="F180" s="110">
        <v>2442</v>
      </c>
      <c r="G180" s="145">
        <v>2213.9</v>
      </c>
      <c r="H180" s="145">
        <f t="shared" si="2"/>
        <v>90.65929565929565</v>
      </c>
    </row>
    <row r="181" spans="1:8" s="33" customFormat="1" ht="21" customHeight="1">
      <c r="A181" s="83"/>
      <c r="B181" s="100"/>
      <c r="C181" s="104">
        <v>4240</v>
      </c>
      <c r="D181" s="49" t="s">
        <v>136</v>
      </c>
      <c r="E181" s="110">
        <v>1500</v>
      </c>
      <c r="F181" s="110">
        <v>2750</v>
      </c>
      <c r="G181" s="145">
        <v>2425.26</v>
      </c>
      <c r="H181" s="145">
        <f t="shared" si="2"/>
        <v>88.19127272727275</v>
      </c>
    </row>
    <row r="182" spans="1:8" s="33" customFormat="1" ht="21" customHeight="1">
      <c r="A182" s="83"/>
      <c r="B182" s="100"/>
      <c r="C182" s="104">
        <v>4260</v>
      </c>
      <c r="D182" s="49" t="s">
        <v>106</v>
      </c>
      <c r="E182" s="110">
        <v>350</v>
      </c>
      <c r="F182" s="110">
        <v>308</v>
      </c>
      <c r="G182" s="145">
        <v>307.14</v>
      </c>
      <c r="H182" s="145">
        <f t="shared" si="2"/>
        <v>99.72077922077922</v>
      </c>
    </row>
    <row r="183" spans="1:8" s="33" customFormat="1" ht="19.5" customHeight="1">
      <c r="A183" s="83"/>
      <c r="B183" s="100"/>
      <c r="C183" s="104">
        <v>4270</v>
      </c>
      <c r="D183" s="49" t="s">
        <v>89</v>
      </c>
      <c r="E183" s="110">
        <v>0</v>
      </c>
      <c r="F183" s="110">
        <v>500</v>
      </c>
      <c r="G183" s="145">
        <v>434.56</v>
      </c>
      <c r="H183" s="145">
        <f t="shared" si="2"/>
        <v>86.912</v>
      </c>
    </row>
    <row r="184" spans="1:8" s="33" customFormat="1" ht="21" customHeight="1">
      <c r="A184" s="83"/>
      <c r="B184" s="100"/>
      <c r="C184" s="104">
        <v>4280</v>
      </c>
      <c r="D184" s="49" t="s">
        <v>252</v>
      </c>
      <c r="E184" s="110">
        <v>0</v>
      </c>
      <c r="F184" s="110">
        <v>400</v>
      </c>
      <c r="G184" s="145">
        <v>296</v>
      </c>
      <c r="H184" s="145">
        <f t="shared" si="2"/>
        <v>74</v>
      </c>
    </row>
    <row r="185" spans="1:8" s="33" customFormat="1" ht="20.25" customHeight="1">
      <c r="A185" s="83"/>
      <c r="B185" s="100"/>
      <c r="C185" s="104">
        <v>4300</v>
      </c>
      <c r="D185" s="49" t="s">
        <v>90</v>
      </c>
      <c r="E185" s="110">
        <v>2700</v>
      </c>
      <c r="F185" s="110">
        <v>0</v>
      </c>
      <c r="G185" s="145">
        <v>0</v>
      </c>
      <c r="H185" s="145">
        <v>0</v>
      </c>
    </row>
    <row r="186" spans="1:8" s="33" customFormat="1" ht="21" customHeight="1">
      <c r="A186" s="83"/>
      <c r="B186" s="100"/>
      <c r="C186" s="104">
        <v>4440</v>
      </c>
      <c r="D186" s="49" t="s">
        <v>127</v>
      </c>
      <c r="E186" s="110">
        <v>16173</v>
      </c>
      <c r="F186" s="110">
        <v>16171</v>
      </c>
      <c r="G186" s="145">
        <v>16171</v>
      </c>
      <c r="H186" s="145">
        <f t="shared" si="2"/>
        <v>100</v>
      </c>
    </row>
    <row r="187" spans="1:8" s="33" customFormat="1" ht="21.75" customHeight="1">
      <c r="A187" s="106"/>
      <c r="B187" s="100" t="s">
        <v>126</v>
      </c>
      <c r="C187" s="104"/>
      <c r="D187" s="49" t="s">
        <v>137</v>
      </c>
      <c r="E187" s="98">
        <f>SUM(E188:E189)</f>
        <v>2665055</v>
      </c>
      <c r="F187" s="98">
        <f>SUM(F188:F189)</f>
        <v>2606926</v>
      </c>
      <c r="G187" s="98">
        <f>SUM(G188:G189)</f>
        <v>2606052.21</v>
      </c>
      <c r="H187" s="145">
        <f t="shared" si="2"/>
        <v>99.9664819791586</v>
      </c>
    </row>
    <row r="188" spans="1:8" s="33" customFormat="1" ht="23.25" customHeight="1">
      <c r="A188" s="106"/>
      <c r="B188" s="100"/>
      <c r="C188" s="104">
        <v>2510</v>
      </c>
      <c r="D188" s="49" t="s">
        <v>138</v>
      </c>
      <c r="E188" s="110">
        <v>2635055</v>
      </c>
      <c r="F188" s="110">
        <v>2575726</v>
      </c>
      <c r="G188" s="145">
        <v>2575726</v>
      </c>
      <c r="H188" s="145">
        <f t="shared" si="2"/>
        <v>100</v>
      </c>
    </row>
    <row r="189" spans="1:8" s="33" customFormat="1" ht="20.25" customHeight="1">
      <c r="A189" s="106"/>
      <c r="B189" s="100"/>
      <c r="C189" s="104">
        <v>4270</v>
      </c>
      <c r="D189" s="49" t="s">
        <v>89</v>
      </c>
      <c r="E189" s="110">
        <v>30000</v>
      </c>
      <c r="F189" s="110">
        <v>31200</v>
      </c>
      <c r="G189" s="145">
        <v>30326.21</v>
      </c>
      <c r="H189" s="145">
        <f t="shared" si="2"/>
        <v>97.19939102564102</v>
      </c>
    </row>
    <row r="190" spans="1:8" s="33" customFormat="1" ht="21.75" customHeight="1">
      <c r="A190" s="106"/>
      <c r="B190" s="100" t="s">
        <v>128</v>
      </c>
      <c r="C190" s="104"/>
      <c r="D190" s="49" t="s">
        <v>62</v>
      </c>
      <c r="E190" s="98">
        <f>SUM(E191:E212)</f>
        <v>4284459</v>
      </c>
      <c r="F190" s="98">
        <f>SUM(F191:F212)</f>
        <v>4390363</v>
      </c>
      <c r="G190" s="98">
        <f>SUM(G191:G212)</f>
        <v>4325469.67</v>
      </c>
      <c r="H190" s="145">
        <f t="shared" si="2"/>
        <v>98.52191424718184</v>
      </c>
    </row>
    <row r="191" spans="1:8" s="33" customFormat="1" ht="21" customHeight="1">
      <c r="A191" s="83"/>
      <c r="B191" s="100"/>
      <c r="C191" s="104">
        <v>3020</v>
      </c>
      <c r="D191" s="49" t="s">
        <v>235</v>
      </c>
      <c r="E191" s="110">
        <v>30377</v>
      </c>
      <c r="F191" s="110">
        <v>25567</v>
      </c>
      <c r="G191" s="145">
        <v>22805.75</v>
      </c>
      <c r="H191" s="145">
        <f t="shared" si="2"/>
        <v>89.1999452419134</v>
      </c>
    </row>
    <row r="192" spans="1:8" s="33" customFormat="1" ht="21" customHeight="1">
      <c r="A192" s="83"/>
      <c r="B192" s="100"/>
      <c r="C192" s="104">
        <v>4010</v>
      </c>
      <c r="D192" s="49" t="s">
        <v>95</v>
      </c>
      <c r="E192" s="110">
        <v>2799505</v>
      </c>
      <c r="F192" s="110">
        <v>2850139</v>
      </c>
      <c r="G192" s="145">
        <v>2823927.26</v>
      </c>
      <c r="H192" s="145">
        <f t="shared" si="2"/>
        <v>99.08033467841392</v>
      </c>
    </row>
    <row r="193" spans="1:8" s="33" customFormat="1" ht="21" customHeight="1">
      <c r="A193" s="83"/>
      <c r="B193" s="100"/>
      <c r="C193" s="104">
        <v>4040</v>
      </c>
      <c r="D193" s="49" t="s">
        <v>96</v>
      </c>
      <c r="E193" s="110">
        <v>221640</v>
      </c>
      <c r="F193" s="110">
        <v>209102</v>
      </c>
      <c r="G193" s="145">
        <v>209100.9</v>
      </c>
      <c r="H193" s="145">
        <f t="shared" si="2"/>
        <v>99.99947394094748</v>
      </c>
    </row>
    <row r="194" spans="1:8" s="33" customFormat="1" ht="21" customHeight="1">
      <c r="A194" s="83"/>
      <c r="B194" s="100"/>
      <c r="C194" s="104">
        <v>4110</v>
      </c>
      <c r="D194" s="49" t="s">
        <v>97</v>
      </c>
      <c r="E194" s="110">
        <v>532621</v>
      </c>
      <c r="F194" s="110">
        <v>529307</v>
      </c>
      <c r="G194" s="145">
        <v>515488.52</v>
      </c>
      <c r="H194" s="145">
        <f t="shared" si="2"/>
        <v>97.38932604329813</v>
      </c>
    </row>
    <row r="195" spans="1:8" s="33" customFormat="1" ht="21" customHeight="1">
      <c r="A195" s="83"/>
      <c r="B195" s="100"/>
      <c r="C195" s="104">
        <v>4120</v>
      </c>
      <c r="D195" s="49" t="s">
        <v>98</v>
      </c>
      <c r="E195" s="110">
        <v>74015</v>
      </c>
      <c r="F195" s="110">
        <v>75483</v>
      </c>
      <c r="G195" s="145">
        <v>71713.2</v>
      </c>
      <c r="H195" s="145">
        <f t="shared" si="2"/>
        <v>95.00576288700768</v>
      </c>
    </row>
    <row r="196" spans="1:8" s="33" customFormat="1" ht="21" customHeight="1">
      <c r="A196" s="83"/>
      <c r="B196" s="100"/>
      <c r="C196" s="104">
        <v>4170</v>
      </c>
      <c r="D196" s="49" t="s">
        <v>241</v>
      </c>
      <c r="E196" s="110">
        <v>11000</v>
      </c>
      <c r="F196" s="110">
        <v>6750</v>
      </c>
      <c r="G196" s="145">
        <v>6649.52</v>
      </c>
      <c r="H196" s="145">
        <f t="shared" si="2"/>
        <v>98.51140740740742</v>
      </c>
    </row>
    <row r="197" spans="1:8" s="33" customFormat="1" ht="21" customHeight="1">
      <c r="A197" s="83"/>
      <c r="B197" s="100"/>
      <c r="C197" s="104">
        <v>4210</v>
      </c>
      <c r="D197" s="49" t="s">
        <v>103</v>
      </c>
      <c r="E197" s="110">
        <v>105048</v>
      </c>
      <c r="F197" s="110">
        <v>123892</v>
      </c>
      <c r="G197" s="145">
        <v>122351.44</v>
      </c>
      <c r="H197" s="145">
        <f t="shared" si="2"/>
        <v>98.75652988086398</v>
      </c>
    </row>
    <row r="198" spans="1:8" s="33" customFormat="1" ht="21" customHeight="1">
      <c r="A198" s="83"/>
      <c r="B198" s="100"/>
      <c r="C198" s="104">
        <v>4215</v>
      </c>
      <c r="D198" s="49" t="s">
        <v>103</v>
      </c>
      <c r="E198" s="110">
        <v>0</v>
      </c>
      <c r="F198" s="110">
        <v>3087</v>
      </c>
      <c r="G198" s="145">
        <v>2936.36</v>
      </c>
      <c r="H198" s="145">
        <f t="shared" si="2"/>
        <v>95.12018140589569</v>
      </c>
    </row>
    <row r="199" spans="1:8" s="33" customFormat="1" ht="21" customHeight="1">
      <c r="A199" s="83"/>
      <c r="B199" s="100"/>
      <c r="C199" s="104">
        <v>4230</v>
      </c>
      <c r="D199" s="49" t="s">
        <v>125</v>
      </c>
      <c r="E199" s="110">
        <v>1200</v>
      </c>
      <c r="F199" s="110">
        <v>1200</v>
      </c>
      <c r="G199" s="145">
        <v>1198.24</v>
      </c>
      <c r="H199" s="145">
        <f t="shared" si="2"/>
        <v>99.85333333333334</v>
      </c>
    </row>
    <row r="200" spans="1:8" s="33" customFormat="1" ht="21" customHeight="1">
      <c r="A200" s="83"/>
      <c r="B200" s="100"/>
      <c r="C200" s="104">
        <v>4240</v>
      </c>
      <c r="D200" s="49" t="s">
        <v>136</v>
      </c>
      <c r="E200" s="110">
        <v>4500</v>
      </c>
      <c r="F200" s="110">
        <v>24500</v>
      </c>
      <c r="G200" s="145">
        <v>21049.28</v>
      </c>
      <c r="H200" s="145">
        <f t="shared" si="2"/>
        <v>85.91542857142856</v>
      </c>
    </row>
    <row r="201" spans="1:8" s="33" customFormat="1" ht="21" customHeight="1">
      <c r="A201" s="83"/>
      <c r="B201" s="100"/>
      <c r="C201" s="104">
        <v>4260</v>
      </c>
      <c r="D201" s="49" t="s">
        <v>106</v>
      </c>
      <c r="E201" s="110">
        <v>225250</v>
      </c>
      <c r="F201" s="110">
        <v>262650</v>
      </c>
      <c r="G201" s="145">
        <v>256096.74</v>
      </c>
      <c r="H201" s="145">
        <f aca="true" t="shared" si="4" ref="H201:H264">G201/F201*100</f>
        <v>97.50494574528841</v>
      </c>
    </row>
    <row r="202" spans="1:8" s="33" customFormat="1" ht="21" customHeight="1">
      <c r="A202" s="83"/>
      <c r="B202" s="100"/>
      <c r="C202" s="104">
        <v>4270</v>
      </c>
      <c r="D202" s="49" t="s">
        <v>89</v>
      </c>
      <c r="E202" s="110">
        <v>30000</v>
      </c>
      <c r="F202" s="110">
        <v>25700</v>
      </c>
      <c r="G202" s="145">
        <v>22142.06</v>
      </c>
      <c r="H202" s="145">
        <f t="shared" si="4"/>
        <v>86.15587548638133</v>
      </c>
    </row>
    <row r="203" spans="1:8" s="33" customFormat="1" ht="21" customHeight="1">
      <c r="A203" s="83"/>
      <c r="B203" s="100"/>
      <c r="C203" s="104">
        <v>4280</v>
      </c>
      <c r="D203" s="49" t="s">
        <v>252</v>
      </c>
      <c r="E203" s="110">
        <v>0</v>
      </c>
      <c r="F203" s="110">
        <v>6600</v>
      </c>
      <c r="G203" s="145">
        <v>6231</v>
      </c>
      <c r="H203" s="145">
        <f t="shared" si="4"/>
        <v>94.4090909090909</v>
      </c>
    </row>
    <row r="204" spans="1:8" s="33" customFormat="1" ht="21" customHeight="1">
      <c r="A204" s="83"/>
      <c r="B204" s="100"/>
      <c r="C204" s="104">
        <v>4300</v>
      </c>
      <c r="D204" s="49" t="s">
        <v>90</v>
      </c>
      <c r="E204" s="110">
        <v>60800</v>
      </c>
      <c r="F204" s="110">
        <v>53336</v>
      </c>
      <c r="G204" s="145">
        <v>52016.66</v>
      </c>
      <c r="H204" s="145">
        <f t="shared" si="4"/>
        <v>97.52636118194091</v>
      </c>
    </row>
    <row r="205" spans="1:8" s="33" customFormat="1" ht="21" customHeight="1">
      <c r="A205" s="83"/>
      <c r="B205" s="100"/>
      <c r="C205" s="104">
        <v>4305</v>
      </c>
      <c r="D205" s="49" t="s">
        <v>90</v>
      </c>
      <c r="E205" s="110">
        <v>0</v>
      </c>
      <c r="F205" s="110">
        <v>1491</v>
      </c>
      <c r="G205" s="145">
        <v>1491</v>
      </c>
      <c r="H205" s="145">
        <f t="shared" si="4"/>
        <v>100</v>
      </c>
    </row>
    <row r="206" spans="1:8" s="33" customFormat="1" ht="21" customHeight="1">
      <c r="A206" s="83"/>
      <c r="B206" s="100"/>
      <c r="C206" s="104">
        <v>4350</v>
      </c>
      <c r="D206" s="49" t="s">
        <v>269</v>
      </c>
      <c r="E206" s="110">
        <v>5400</v>
      </c>
      <c r="F206" s="110">
        <v>3320</v>
      </c>
      <c r="G206" s="145">
        <v>2952.65</v>
      </c>
      <c r="H206" s="145">
        <f t="shared" si="4"/>
        <v>88.93524096385542</v>
      </c>
    </row>
    <row r="207" spans="1:8" s="33" customFormat="1" ht="20.25" customHeight="1">
      <c r="A207" s="83"/>
      <c r="B207" s="100"/>
      <c r="C207" s="104">
        <v>4410</v>
      </c>
      <c r="D207" s="49" t="s">
        <v>101</v>
      </c>
      <c r="E207" s="110">
        <v>6300</v>
      </c>
      <c r="F207" s="110">
        <v>6400</v>
      </c>
      <c r="G207" s="145">
        <v>6083.22</v>
      </c>
      <c r="H207" s="145">
        <f t="shared" si="4"/>
        <v>95.0503125</v>
      </c>
    </row>
    <row r="208" spans="1:8" s="33" customFormat="1" ht="21" customHeight="1">
      <c r="A208" s="83"/>
      <c r="B208" s="100"/>
      <c r="C208" s="104">
        <v>4420</v>
      </c>
      <c r="D208" s="49" t="s">
        <v>339</v>
      </c>
      <c r="E208" s="110">
        <v>0</v>
      </c>
      <c r="F208" s="110">
        <v>309</v>
      </c>
      <c r="G208" s="145">
        <v>308.74</v>
      </c>
      <c r="H208" s="145">
        <f t="shared" si="4"/>
        <v>99.91585760517799</v>
      </c>
    </row>
    <row r="209" spans="1:8" s="33" customFormat="1" ht="21" customHeight="1">
      <c r="A209" s="83"/>
      <c r="B209" s="100"/>
      <c r="C209" s="104">
        <v>4425</v>
      </c>
      <c r="D209" s="49" t="s">
        <v>339</v>
      </c>
      <c r="E209" s="110">
        <v>0</v>
      </c>
      <c r="F209" s="110">
        <v>10822</v>
      </c>
      <c r="G209" s="145">
        <v>10221.11</v>
      </c>
      <c r="H209" s="145">
        <f t="shared" si="4"/>
        <v>94.44751432267604</v>
      </c>
    </row>
    <row r="210" spans="1:8" s="33" customFormat="1" ht="21" customHeight="1">
      <c r="A210" s="83"/>
      <c r="B210" s="100"/>
      <c r="C210" s="104">
        <v>4430</v>
      </c>
      <c r="D210" s="49" t="s">
        <v>105</v>
      </c>
      <c r="E210" s="110">
        <v>4800</v>
      </c>
      <c r="F210" s="110">
        <v>1324</v>
      </c>
      <c r="G210" s="145">
        <v>1323</v>
      </c>
      <c r="H210" s="145">
        <f t="shared" si="4"/>
        <v>99.92447129909365</v>
      </c>
    </row>
    <row r="211" spans="1:8" s="33" customFormat="1" ht="21" customHeight="1">
      <c r="A211" s="83"/>
      <c r="B211" s="100"/>
      <c r="C211" s="104">
        <v>4440</v>
      </c>
      <c r="D211" s="49" t="s">
        <v>99</v>
      </c>
      <c r="E211" s="110">
        <v>168503</v>
      </c>
      <c r="F211" s="110">
        <v>166318</v>
      </c>
      <c r="G211" s="145">
        <v>166318</v>
      </c>
      <c r="H211" s="145">
        <f t="shared" si="4"/>
        <v>100</v>
      </c>
    </row>
    <row r="212" spans="1:8" s="33" customFormat="1" ht="21" customHeight="1">
      <c r="A212" s="83"/>
      <c r="B212" s="100"/>
      <c r="C212" s="104">
        <v>6060</v>
      </c>
      <c r="D212" s="49" t="s">
        <v>107</v>
      </c>
      <c r="E212" s="110">
        <v>3500</v>
      </c>
      <c r="F212" s="110">
        <v>3066</v>
      </c>
      <c r="G212" s="145">
        <v>3065.02</v>
      </c>
      <c r="H212" s="145">
        <f t="shared" si="4"/>
        <v>99.96803652968036</v>
      </c>
    </row>
    <row r="213" spans="1:8" s="33" customFormat="1" ht="21.75" customHeight="1">
      <c r="A213" s="83"/>
      <c r="B213" s="100" t="s">
        <v>129</v>
      </c>
      <c r="C213" s="104"/>
      <c r="D213" s="49" t="s">
        <v>130</v>
      </c>
      <c r="E213" s="98">
        <f>SUM(E214:E219)</f>
        <v>362500</v>
      </c>
      <c r="F213" s="98">
        <f>SUM(F214:F219)</f>
        <v>319779</v>
      </c>
      <c r="G213" s="98">
        <f>SUM(G214:G219)</f>
        <v>265161.5</v>
      </c>
      <c r="H213" s="145">
        <f t="shared" si="4"/>
        <v>82.9202355376682</v>
      </c>
    </row>
    <row r="214" spans="1:8" s="33" customFormat="1" ht="21.75" customHeight="1">
      <c r="A214" s="83"/>
      <c r="B214" s="100"/>
      <c r="C214" s="104">
        <v>4110</v>
      </c>
      <c r="D214" s="49" t="s">
        <v>97</v>
      </c>
      <c r="E214" s="98">
        <v>0</v>
      </c>
      <c r="F214" s="110">
        <v>244</v>
      </c>
      <c r="G214" s="145">
        <v>56.34</v>
      </c>
      <c r="H214" s="145">
        <f t="shared" si="4"/>
        <v>23.09016393442623</v>
      </c>
    </row>
    <row r="215" spans="1:8" s="33" customFormat="1" ht="21.75" customHeight="1">
      <c r="A215" s="83"/>
      <c r="B215" s="100"/>
      <c r="C215" s="104">
        <v>4120</v>
      </c>
      <c r="D215" s="49" t="s">
        <v>98</v>
      </c>
      <c r="E215" s="98">
        <v>0</v>
      </c>
      <c r="F215" s="110">
        <v>35</v>
      </c>
      <c r="G215" s="145">
        <v>0</v>
      </c>
      <c r="H215" s="145">
        <f t="shared" si="4"/>
        <v>0</v>
      </c>
    </row>
    <row r="216" spans="1:8" s="33" customFormat="1" ht="21.75" customHeight="1">
      <c r="A216" s="83"/>
      <c r="B216" s="100"/>
      <c r="C216" s="104">
        <v>4170</v>
      </c>
      <c r="D216" s="49" t="s">
        <v>241</v>
      </c>
      <c r="E216" s="98">
        <v>0</v>
      </c>
      <c r="F216" s="110">
        <v>3722</v>
      </c>
      <c r="G216" s="145">
        <v>3470</v>
      </c>
      <c r="H216" s="145">
        <f t="shared" si="4"/>
        <v>93.22944653412144</v>
      </c>
    </row>
    <row r="217" spans="1:8" s="33" customFormat="1" ht="21.75" customHeight="1">
      <c r="A217" s="83"/>
      <c r="B217" s="100"/>
      <c r="C217" s="104">
        <v>4210</v>
      </c>
      <c r="D217" s="49" t="s">
        <v>103</v>
      </c>
      <c r="E217" s="110">
        <v>10000</v>
      </c>
      <c r="F217" s="110">
        <v>30480</v>
      </c>
      <c r="G217" s="145">
        <v>27485.21</v>
      </c>
      <c r="H217" s="145">
        <f t="shared" si="4"/>
        <v>90.17457349081364</v>
      </c>
    </row>
    <row r="218" spans="1:8" s="33" customFormat="1" ht="21" customHeight="1">
      <c r="A218" s="83"/>
      <c r="B218" s="100"/>
      <c r="C218" s="104">
        <v>4300</v>
      </c>
      <c r="D218" s="49" t="s">
        <v>90</v>
      </c>
      <c r="E218" s="110">
        <v>352500</v>
      </c>
      <c r="F218" s="110">
        <v>280298</v>
      </c>
      <c r="G218" s="145">
        <v>231155.95</v>
      </c>
      <c r="H218" s="145">
        <f t="shared" si="4"/>
        <v>82.4679269919871</v>
      </c>
    </row>
    <row r="219" spans="1:8" s="33" customFormat="1" ht="21" customHeight="1">
      <c r="A219" s="83"/>
      <c r="B219" s="100"/>
      <c r="C219" s="104">
        <v>4430</v>
      </c>
      <c r="D219" s="49" t="s">
        <v>105</v>
      </c>
      <c r="E219" s="110">
        <v>0</v>
      </c>
      <c r="F219" s="110">
        <v>5000</v>
      </c>
      <c r="G219" s="145">
        <v>2994</v>
      </c>
      <c r="H219" s="145">
        <f t="shared" si="4"/>
        <v>59.88</v>
      </c>
    </row>
    <row r="220" spans="1:8" s="33" customFormat="1" ht="24" customHeight="1">
      <c r="A220" s="83"/>
      <c r="B220" s="105">
        <v>80146</v>
      </c>
      <c r="C220" s="86"/>
      <c r="D220" s="49" t="s">
        <v>179</v>
      </c>
      <c r="E220" s="98">
        <f>SUM(E221:E224)</f>
        <v>87059</v>
      </c>
      <c r="F220" s="98">
        <f>SUM(F221:F224)</f>
        <v>87661</v>
      </c>
      <c r="G220" s="98">
        <f>SUM(G221:G224)</f>
        <v>85985.78</v>
      </c>
      <c r="H220" s="145">
        <f t="shared" si="4"/>
        <v>98.08897913553348</v>
      </c>
    </row>
    <row r="221" spans="1:8" s="33" customFormat="1" ht="21" customHeight="1">
      <c r="A221" s="83"/>
      <c r="B221" s="105"/>
      <c r="C221" s="86">
        <v>2510</v>
      </c>
      <c r="D221" s="49" t="s">
        <v>138</v>
      </c>
      <c r="E221" s="110">
        <v>10679</v>
      </c>
      <c r="F221" s="110">
        <v>10679</v>
      </c>
      <c r="G221" s="145">
        <v>10384.74</v>
      </c>
      <c r="H221" s="145">
        <f t="shared" si="4"/>
        <v>97.24449854855324</v>
      </c>
    </row>
    <row r="222" spans="1:8" s="33" customFormat="1" ht="21" customHeight="1">
      <c r="A222" s="83"/>
      <c r="B222" s="105"/>
      <c r="C222" s="86">
        <v>4170</v>
      </c>
      <c r="D222" s="49" t="s">
        <v>241</v>
      </c>
      <c r="E222" s="110">
        <v>0</v>
      </c>
      <c r="F222" s="110">
        <v>602</v>
      </c>
      <c r="G222" s="145">
        <v>602</v>
      </c>
      <c r="H222" s="145">
        <f t="shared" si="4"/>
        <v>100</v>
      </c>
    </row>
    <row r="223" spans="1:8" s="33" customFormat="1" ht="21" customHeight="1">
      <c r="A223" s="83"/>
      <c r="B223" s="105"/>
      <c r="C223" s="86">
        <v>4300</v>
      </c>
      <c r="D223" s="49" t="s">
        <v>90</v>
      </c>
      <c r="E223" s="110">
        <v>55840</v>
      </c>
      <c r="F223" s="110">
        <v>58787</v>
      </c>
      <c r="G223" s="145">
        <v>58073.19</v>
      </c>
      <c r="H223" s="145">
        <f t="shared" si="4"/>
        <v>98.78576896252574</v>
      </c>
    </row>
    <row r="224" spans="1:8" s="33" customFormat="1" ht="21" customHeight="1">
      <c r="A224" s="83"/>
      <c r="B224" s="105"/>
      <c r="C224" s="86">
        <v>4410</v>
      </c>
      <c r="D224" s="49" t="s">
        <v>101</v>
      </c>
      <c r="E224" s="110">
        <v>20540</v>
      </c>
      <c r="F224" s="110">
        <v>17593</v>
      </c>
      <c r="G224" s="145">
        <v>16925.85</v>
      </c>
      <c r="H224" s="145">
        <f t="shared" si="4"/>
        <v>96.2078667651907</v>
      </c>
    </row>
    <row r="225" spans="1:8" s="33" customFormat="1" ht="21.75" customHeight="1">
      <c r="A225" s="83"/>
      <c r="B225" s="100">
        <v>80195</v>
      </c>
      <c r="C225" s="83"/>
      <c r="D225" s="49" t="s">
        <v>6</v>
      </c>
      <c r="E225" s="98">
        <f>SUM(E226:E228)</f>
        <v>123699</v>
      </c>
      <c r="F225" s="98">
        <f>SUM(F226:F228)</f>
        <v>207276</v>
      </c>
      <c r="G225" s="98">
        <f>SUM(G226:G228)</f>
        <v>207126</v>
      </c>
      <c r="H225" s="145">
        <f t="shared" si="4"/>
        <v>99.92763272158861</v>
      </c>
    </row>
    <row r="226" spans="1:8" s="33" customFormat="1" ht="21.75" customHeight="1">
      <c r="A226" s="83"/>
      <c r="B226" s="100"/>
      <c r="C226" s="86">
        <v>4170</v>
      </c>
      <c r="D226" s="49" t="s">
        <v>241</v>
      </c>
      <c r="E226" s="98">
        <v>0</v>
      </c>
      <c r="F226" s="110">
        <v>1500</v>
      </c>
      <c r="G226" s="145">
        <v>1350</v>
      </c>
      <c r="H226" s="145">
        <f t="shared" si="4"/>
        <v>90</v>
      </c>
    </row>
    <row r="227" spans="1:8" s="33" customFormat="1" ht="21.75" customHeight="1">
      <c r="A227" s="83"/>
      <c r="B227" s="100"/>
      <c r="C227" s="86">
        <v>4300</v>
      </c>
      <c r="D227" s="49" t="s">
        <v>90</v>
      </c>
      <c r="E227" s="98">
        <v>0</v>
      </c>
      <c r="F227" s="110">
        <v>80176</v>
      </c>
      <c r="G227" s="145">
        <v>80176</v>
      </c>
      <c r="H227" s="145">
        <f t="shared" si="4"/>
        <v>100</v>
      </c>
    </row>
    <row r="228" spans="1:8" s="33" customFormat="1" ht="21" customHeight="1">
      <c r="A228" s="83"/>
      <c r="B228" s="100"/>
      <c r="C228" s="83">
        <v>4440</v>
      </c>
      <c r="D228" s="49" t="s">
        <v>99</v>
      </c>
      <c r="E228" s="110">
        <v>123699</v>
      </c>
      <c r="F228" s="110">
        <v>125600</v>
      </c>
      <c r="G228" s="145">
        <v>125600</v>
      </c>
      <c r="H228" s="145">
        <f t="shared" si="4"/>
        <v>100</v>
      </c>
    </row>
    <row r="229" spans="1:8" s="8" customFormat="1" ht="24.75" customHeight="1">
      <c r="A229" s="44" t="s">
        <v>131</v>
      </c>
      <c r="B229" s="45"/>
      <c r="C229" s="46"/>
      <c r="D229" s="47" t="s">
        <v>63</v>
      </c>
      <c r="E229" s="48">
        <f>SUM(E235,E240,E232,E230)</f>
        <v>121829</v>
      </c>
      <c r="F229" s="48">
        <f>SUM(F235,F240,F232,F230)</f>
        <v>134120</v>
      </c>
      <c r="G229" s="48">
        <f>SUM(G235,G240,G232,G230)</f>
        <v>132027.82</v>
      </c>
      <c r="H229" s="41">
        <f t="shared" si="4"/>
        <v>98.44006859528781</v>
      </c>
    </row>
    <row r="230" spans="1:8" s="8" customFormat="1" ht="19.5" customHeight="1">
      <c r="A230" s="44"/>
      <c r="B230" s="70">
        <v>85111</v>
      </c>
      <c r="C230" s="167"/>
      <c r="D230" s="68" t="s">
        <v>409</v>
      </c>
      <c r="E230" s="223">
        <f>SUM(E231)</f>
        <v>0</v>
      </c>
      <c r="F230" s="223">
        <f>SUM(F231)</f>
        <v>31500</v>
      </c>
      <c r="G230" s="223">
        <f>SUM(G231)</f>
        <v>31500</v>
      </c>
      <c r="H230" s="145">
        <f t="shared" si="4"/>
        <v>100</v>
      </c>
    </row>
    <row r="231" spans="1:8" s="8" customFormat="1" ht="71.25" customHeight="1">
      <c r="A231" s="224"/>
      <c r="B231" s="70"/>
      <c r="C231" s="70">
        <v>6300</v>
      </c>
      <c r="D231" s="17" t="s">
        <v>390</v>
      </c>
      <c r="E231" s="223">
        <v>0</v>
      </c>
      <c r="F231" s="98">
        <v>31500</v>
      </c>
      <c r="G231" s="145">
        <v>31500</v>
      </c>
      <c r="H231" s="145">
        <f t="shared" si="4"/>
        <v>100</v>
      </c>
    </row>
    <row r="232" spans="1:8" s="8" customFormat="1" ht="24.75" customHeight="1">
      <c r="A232" s="44"/>
      <c r="B232" s="105">
        <v>85153</v>
      </c>
      <c r="C232" s="104"/>
      <c r="D232" s="49" t="s">
        <v>335</v>
      </c>
      <c r="E232" s="98">
        <f>SUM(E233:E234)</f>
        <v>24109</v>
      </c>
      <c r="F232" s="98">
        <f>SUM(F233:F234)</f>
        <v>24109</v>
      </c>
      <c r="G232" s="98">
        <f>SUM(G233:G234)</f>
        <v>23109.39</v>
      </c>
      <c r="H232" s="145">
        <f t="shared" si="4"/>
        <v>95.85378904143681</v>
      </c>
    </row>
    <row r="233" spans="1:8" s="8" customFormat="1" ht="22.5" customHeight="1">
      <c r="A233" s="44"/>
      <c r="B233" s="105"/>
      <c r="C233" s="104">
        <v>4300</v>
      </c>
      <c r="D233" s="49" t="s">
        <v>90</v>
      </c>
      <c r="E233" s="98">
        <v>1000</v>
      </c>
      <c r="F233" s="98">
        <v>1000</v>
      </c>
      <c r="G233" s="145">
        <v>0</v>
      </c>
      <c r="H233" s="145">
        <f t="shared" si="4"/>
        <v>0</v>
      </c>
    </row>
    <row r="234" spans="1:8" s="8" customFormat="1" ht="25.5" customHeight="1">
      <c r="A234" s="44"/>
      <c r="B234" s="105"/>
      <c r="C234" s="104">
        <v>6060</v>
      </c>
      <c r="D234" s="49" t="s">
        <v>107</v>
      </c>
      <c r="E234" s="98">
        <v>23109</v>
      </c>
      <c r="F234" s="98">
        <v>23109</v>
      </c>
      <c r="G234" s="145">
        <v>23109.39</v>
      </c>
      <c r="H234" s="145">
        <f t="shared" si="4"/>
        <v>100.0016876541607</v>
      </c>
    </row>
    <row r="235" spans="1:8" s="33" customFormat="1" ht="21" customHeight="1">
      <c r="A235" s="83"/>
      <c r="B235" s="100" t="s">
        <v>132</v>
      </c>
      <c r="C235" s="104"/>
      <c r="D235" s="49" t="s">
        <v>64</v>
      </c>
      <c r="E235" s="98">
        <f>SUM(E236:E239)</f>
        <v>92720</v>
      </c>
      <c r="F235" s="98">
        <f>SUM(F236:F239)</f>
        <v>73511</v>
      </c>
      <c r="G235" s="98">
        <f>SUM(G236:G239)</f>
        <v>72418.43000000001</v>
      </c>
      <c r="H235" s="145">
        <f t="shared" si="4"/>
        <v>98.51373263865273</v>
      </c>
    </row>
    <row r="236" spans="1:8" s="33" customFormat="1" ht="31.5" customHeight="1">
      <c r="A236" s="83"/>
      <c r="B236" s="100"/>
      <c r="C236" s="104">
        <v>2630</v>
      </c>
      <c r="D236" s="17" t="s">
        <v>315</v>
      </c>
      <c r="E236" s="110">
        <v>43850</v>
      </c>
      <c r="F236" s="110">
        <v>43850</v>
      </c>
      <c r="G236" s="145">
        <v>43850</v>
      </c>
      <c r="H236" s="145">
        <f t="shared" si="4"/>
        <v>100</v>
      </c>
    </row>
    <row r="237" spans="1:8" s="33" customFormat="1" ht="60.75" customHeight="1">
      <c r="A237" s="83"/>
      <c r="B237" s="100"/>
      <c r="C237" s="104">
        <v>2710</v>
      </c>
      <c r="D237" s="17" t="s">
        <v>391</v>
      </c>
      <c r="E237" s="110">
        <v>0</v>
      </c>
      <c r="F237" s="110">
        <v>10940</v>
      </c>
      <c r="G237" s="145">
        <v>10940</v>
      </c>
      <c r="H237" s="145">
        <f t="shared" si="4"/>
        <v>100</v>
      </c>
    </row>
    <row r="238" spans="1:8" s="33" customFormat="1" ht="21" customHeight="1">
      <c r="A238" s="83"/>
      <c r="B238" s="105"/>
      <c r="C238" s="104">
        <v>4170</v>
      </c>
      <c r="D238" s="49" t="s">
        <v>241</v>
      </c>
      <c r="E238" s="110">
        <v>15000</v>
      </c>
      <c r="F238" s="110">
        <v>15000</v>
      </c>
      <c r="G238" s="145">
        <v>14888.85</v>
      </c>
      <c r="H238" s="145">
        <f t="shared" si="4"/>
        <v>99.259</v>
      </c>
    </row>
    <row r="239" spans="1:8" s="33" customFormat="1" ht="20.25" customHeight="1">
      <c r="A239" s="83"/>
      <c r="B239" s="105"/>
      <c r="C239" s="104">
        <v>4300</v>
      </c>
      <c r="D239" s="49" t="s">
        <v>90</v>
      </c>
      <c r="E239" s="110">
        <v>33870</v>
      </c>
      <c r="F239" s="110">
        <v>3721</v>
      </c>
      <c r="G239" s="145">
        <v>2739.58</v>
      </c>
      <c r="H239" s="145">
        <f t="shared" si="4"/>
        <v>73.62483203439936</v>
      </c>
    </row>
    <row r="240" spans="1:8" s="33" customFormat="1" ht="21" customHeight="1">
      <c r="A240" s="83"/>
      <c r="B240" s="105">
        <v>85195</v>
      </c>
      <c r="C240" s="104"/>
      <c r="D240" s="49" t="s">
        <v>6</v>
      </c>
      <c r="E240" s="98">
        <f>SUM(E241)</f>
        <v>5000</v>
      </c>
      <c r="F240" s="98">
        <f>SUM(F241)</f>
        <v>5000</v>
      </c>
      <c r="G240" s="98">
        <f>SUM(G241)</f>
        <v>5000</v>
      </c>
      <c r="H240" s="145">
        <f t="shared" si="4"/>
        <v>100</v>
      </c>
    </row>
    <row r="241" spans="1:8" s="33" customFormat="1" ht="21" customHeight="1">
      <c r="A241" s="83"/>
      <c r="B241" s="105"/>
      <c r="C241" s="104">
        <v>4430</v>
      </c>
      <c r="D241" s="49" t="s">
        <v>105</v>
      </c>
      <c r="E241" s="110">
        <v>5000</v>
      </c>
      <c r="F241" s="110">
        <v>5000</v>
      </c>
      <c r="G241" s="145">
        <v>5000</v>
      </c>
      <c r="H241" s="145">
        <f t="shared" si="4"/>
        <v>100</v>
      </c>
    </row>
    <row r="242" spans="1:8" s="8" customFormat="1" ht="25.5" customHeight="1">
      <c r="A242" s="77">
        <v>852</v>
      </c>
      <c r="B242" s="45"/>
      <c r="C242" s="46"/>
      <c r="D242" s="47" t="s">
        <v>231</v>
      </c>
      <c r="E242" s="48">
        <f>SUM(E258,E273,E275,E278,E280,E297,E299,E301,)</f>
        <v>9861022</v>
      </c>
      <c r="F242" s="48">
        <f>SUM(F258,F273,F275,F278,F280,F297,F299,F301,)</f>
        <v>11739128</v>
      </c>
      <c r="G242" s="48">
        <f>SUM(G258,G273,G275,G278,G280,G297,G299,G301,)</f>
        <v>11125415.440000001</v>
      </c>
      <c r="H242" s="41">
        <f t="shared" si="4"/>
        <v>94.77207710828267</v>
      </c>
    </row>
    <row r="243" spans="1:8" s="33" customFormat="1" ht="45" hidden="1">
      <c r="A243" s="118"/>
      <c r="B243" s="64">
        <v>85212</v>
      </c>
      <c r="C243" s="96"/>
      <c r="D243" s="94" t="s">
        <v>258</v>
      </c>
      <c r="E243" s="87" t="e">
        <f>SUM(E244:E257)</f>
        <v>#REF!</v>
      </c>
      <c r="F243" s="87" t="e">
        <f>SUM(F244:F257)</f>
        <v>#REF!</v>
      </c>
      <c r="G243" s="145"/>
      <c r="H243" s="145" t="e">
        <f t="shared" si="4"/>
        <v>#REF!</v>
      </c>
    </row>
    <row r="244" spans="1:8" s="33" customFormat="1" ht="21" customHeight="1" hidden="1">
      <c r="A244" s="118"/>
      <c r="B244" s="64"/>
      <c r="C244" s="96">
        <v>3020</v>
      </c>
      <c r="D244" s="49" t="s">
        <v>235</v>
      </c>
      <c r="E244" s="110" t="e">
        <f>SUM(#REF!+#REF!-#REF!)</f>
        <v>#REF!</v>
      </c>
      <c r="F244" s="110" t="e">
        <f>SUM(#REF!+#REF!-#REF!)</f>
        <v>#REF!</v>
      </c>
      <c r="G244" s="145"/>
      <c r="H244" s="145" t="e">
        <f t="shared" si="4"/>
        <v>#REF!</v>
      </c>
    </row>
    <row r="245" spans="1:8" s="33" customFormat="1" ht="11.25" hidden="1">
      <c r="A245" s="118"/>
      <c r="B245" s="64"/>
      <c r="C245" s="96">
        <v>3110</v>
      </c>
      <c r="D245" s="94" t="s">
        <v>124</v>
      </c>
      <c r="E245" s="110" t="e">
        <f>SUM(#REF!+#REF!-#REF!)</f>
        <v>#REF!</v>
      </c>
      <c r="F245" s="110" t="e">
        <f>SUM(#REF!+#REF!-#REF!)</f>
        <v>#REF!</v>
      </c>
      <c r="G245" s="145"/>
      <c r="H245" s="145" t="e">
        <f t="shared" si="4"/>
        <v>#REF!</v>
      </c>
    </row>
    <row r="246" spans="1:8" s="33" customFormat="1" ht="22.5" hidden="1">
      <c r="A246" s="118"/>
      <c r="B246" s="64"/>
      <c r="C246" s="64">
        <v>4010</v>
      </c>
      <c r="D246" s="17" t="s">
        <v>95</v>
      </c>
      <c r="E246" s="110" t="e">
        <f>SUM(#REF!+#REF!-#REF!)</f>
        <v>#REF!</v>
      </c>
      <c r="F246" s="110" t="e">
        <f>SUM(#REF!+#REF!-#REF!)</f>
        <v>#REF!</v>
      </c>
      <c r="G246" s="145"/>
      <c r="H246" s="145" t="e">
        <f t="shared" si="4"/>
        <v>#REF!</v>
      </c>
    </row>
    <row r="247" spans="1:8" s="33" customFormat="1" ht="22.5" hidden="1">
      <c r="A247" s="118"/>
      <c r="B247" s="64"/>
      <c r="C247" s="64">
        <v>4040</v>
      </c>
      <c r="D247" s="17" t="s">
        <v>96</v>
      </c>
      <c r="E247" s="110" t="e">
        <f>SUM(#REF!+#REF!-#REF!)</f>
        <v>#REF!</v>
      </c>
      <c r="F247" s="110" t="e">
        <f>SUM(#REF!+#REF!-#REF!)</f>
        <v>#REF!</v>
      </c>
      <c r="G247" s="145"/>
      <c r="H247" s="145" t="e">
        <f t="shared" si="4"/>
        <v>#REF!</v>
      </c>
    </row>
    <row r="248" spans="1:8" s="33" customFormat="1" ht="22.5" hidden="1">
      <c r="A248" s="118"/>
      <c r="B248" s="64"/>
      <c r="C248" s="64">
        <v>4110</v>
      </c>
      <c r="D248" s="17" t="s">
        <v>97</v>
      </c>
      <c r="E248" s="110" t="e">
        <f>SUM(#REF!+#REF!-#REF!)</f>
        <v>#REF!</v>
      </c>
      <c r="F248" s="110" t="e">
        <f>SUM(#REF!+#REF!-#REF!)</f>
        <v>#REF!</v>
      </c>
      <c r="G248" s="145"/>
      <c r="H248" s="145" t="e">
        <f t="shared" si="4"/>
        <v>#REF!</v>
      </c>
    </row>
    <row r="249" spans="1:8" s="33" customFormat="1" ht="11.25" hidden="1">
      <c r="A249" s="118"/>
      <c r="B249" s="64"/>
      <c r="C249" s="64">
        <v>4120</v>
      </c>
      <c r="D249" s="17" t="s">
        <v>98</v>
      </c>
      <c r="E249" s="110" t="e">
        <f>SUM(#REF!+#REF!-#REF!)</f>
        <v>#REF!</v>
      </c>
      <c r="F249" s="110" t="e">
        <f>SUM(#REF!+#REF!-#REF!)</f>
        <v>#REF!</v>
      </c>
      <c r="G249" s="145"/>
      <c r="H249" s="145" t="e">
        <f t="shared" si="4"/>
        <v>#REF!</v>
      </c>
    </row>
    <row r="250" spans="1:8" s="33" customFormat="1" ht="11.25" hidden="1">
      <c r="A250" s="118"/>
      <c r="B250" s="95"/>
      <c r="C250" s="64">
        <v>4170</v>
      </c>
      <c r="D250" s="49" t="s">
        <v>241</v>
      </c>
      <c r="E250" s="110" t="e">
        <f>SUM(#REF!+#REF!-#REF!)</f>
        <v>#REF!</v>
      </c>
      <c r="F250" s="110" t="e">
        <f>SUM(#REF!+#REF!-#REF!)</f>
        <v>#REF!</v>
      </c>
      <c r="G250" s="145"/>
      <c r="H250" s="145" t="e">
        <f t="shared" si="4"/>
        <v>#REF!</v>
      </c>
    </row>
    <row r="251" spans="1:8" s="33" customFormat="1" ht="11.25" hidden="1">
      <c r="A251" s="118"/>
      <c r="B251" s="95"/>
      <c r="C251" s="64">
        <v>4210</v>
      </c>
      <c r="D251" s="17" t="s">
        <v>103</v>
      </c>
      <c r="E251" s="110" t="e">
        <f>SUM(#REF!+#REF!-#REF!)</f>
        <v>#REF!</v>
      </c>
      <c r="F251" s="110" t="e">
        <f>SUM(#REF!+#REF!-#REF!)</f>
        <v>#REF!</v>
      </c>
      <c r="G251" s="145"/>
      <c r="H251" s="145" t="e">
        <f t="shared" si="4"/>
        <v>#REF!</v>
      </c>
    </row>
    <row r="252" spans="1:8" s="33" customFormat="1" ht="11.25" hidden="1">
      <c r="A252" s="118"/>
      <c r="B252" s="95"/>
      <c r="C252" s="64">
        <v>4280</v>
      </c>
      <c r="D252" s="17" t="s">
        <v>283</v>
      </c>
      <c r="E252" s="110" t="e">
        <f>SUM(#REF!+#REF!-#REF!)</f>
        <v>#REF!</v>
      </c>
      <c r="F252" s="110" t="e">
        <f>SUM(#REF!+#REF!-#REF!)</f>
        <v>#REF!</v>
      </c>
      <c r="G252" s="145"/>
      <c r="H252" s="145" t="e">
        <f t="shared" si="4"/>
        <v>#REF!</v>
      </c>
    </row>
    <row r="253" spans="1:8" s="33" customFormat="1" ht="11.25" hidden="1">
      <c r="A253" s="118"/>
      <c r="B253" s="95"/>
      <c r="C253" s="64">
        <v>4300</v>
      </c>
      <c r="D253" s="17" t="s">
        <v>90</v>
      </c>
      <c r="E253" s="110" t="e">
        <f>SUM(#REF!+#REF!-#REF!)</f>
        <v>#REF!</v>
      </c>
      <c r="F253" s="110" t="e">
        <f>SUM(#REF!+#REF!-#REF!)</f>
        <v>#REF!</v>
      </c>
      <c r="G253" s="145"/>
      <c r="H253" s="145" t="e">
        <f t="shared" si="4"/>
        <v>#REF!</v>
      </c>
    </row>
    <row r="254" spans="1:8" s="33" customFormat="1" ht="22.5" hidden="1">
      <c r="A254" s="118"/>
      <c r="B254" s="95"/>
      <c r="C254" s="64">
        <v>4350</v>
      </c>
      <c r="D254" s="17" t="s">
        <v>285</v>
      </c>
      <c r="E254" s="110" t="e">
        <f>SUM(#REF!+#REF!-#REF!)</f>
        <v>#REF!</v>
      </c>
      <c r="F254" s="110" t="e">
        <f>SUM(#REF!+#REF!-#REF!)</f>
        <v>#REF!</v>
      </c>
      <c r="G254" s="145"/>
      <c r="H254" s="145" t="e">
        <f t="shared" si="4"/>
        <v>#REF!</v>
      </c>
    </row>
    <row r="255" spans="1:8" s="33" customFormat="1" ht="11.25" hidden="1">
      <c r="A255" s="118"/>
      <c r="B255" s="95"/>
      <c r="C255" s="64">
        <v>4410</v>
      </c>
      <c r="D255" s="17" t="s">
        <v>101</v>
      </c>
      <c r="E255" s="110" t="e">
        <f>SUM(#REF!+#REF!-#REF!)</f>
        <v>#REF!</v>
      </c>
      <c r="F255" s="110" t="e">
        <f>SUM(#REF!+#REF!-#REF!)</f>
        <v>#REF!</v>
      </c>
      <c r="G255" s="145"/>
      <c r="H255" s="145" t="e">
        <f t="shared" si="4"/>
        <v>#REF!</v>
      </c>
    </row>
    <row r="256" spans="1:8" s="33" customFormat="1" ht="11.25" hidden="1">
      <c r="A256" s="118"/>
      <c r="B256" s="95"/>
      <c r="C256" s="64">
        <v>4430</v>
      </c>
      <c r="D256" s="49" t="s">
        <v>105</v>
      </c>
      <c r="E256" s="110" t="e">
        <f>SUM(#REF!+#REF!-#REF!)</f>
        <v>#REF!</v>
      </c>
      <c r="F256" s="110" t="e">
        <f>SUM(#REF!+#REF!-#REF!)</f>
        <v>#REF!</v>
      </c>
      <c r="G256" s="145"/>
      <c r="H256" s="145" t="e">
        <f t="shared" si="4"/>
        <v>#REF!</v>
      </c>
    </row>
    <row r="257" spans="1:8" s="33" customFormat="1" ht="22.5" hidden="1">
      <c r="A257" s="118"/>
      <c r="B257" s="95"/>
      <c r="C257" s="64">
        <v>4440</v>
      </c>
      <c r="D257" s="17" t="s">
        <v>99</v>
      </c>
      <c r="E257" s="110" t="e">
        <f>SUM(#REF!+#REF!-#REF!)</f>
        <v>#REF!</v>
      </c>
      <c r="F257" s="110" t="e">
        <f>SUM(#REF!+#REF!-#REF!)</f>
        <v>#REF!</v>
      </c>
      <c r="G257" s="145"/>
      <c r="H257" s="145" t="e">
        <f t="shared" si="4"/>
        <v>#REF!</v>
      </c>
    </row>
    <row r="258" spans="1:8" s="33" customFormat="1" ht="56.25">
      <c r="A258" s="118"/>
      <c r="B258" s="64">
        <v>85212</v>
      </c>
      <c r="C258" s="96"/>
      <c r="D258" s="94" t="s">
        <v>313</v>
      </c>
      <c r="E258" s="110">
        <f>SUM(E259:E272)</f>
        <v>5569902</v>
      </c>
      <c r="F258" s="110">
        <f>SUM(F259:F272)</f>
        <v>6384733</v>
      </c>
      <c r="G258" s="110">
        <f>SUM(G259:G272)</f>
        <v>6188349.87</v>
      </c>
      <c r="H258" s="145">
        <f t="shared" si="4"/>
        <v>96.92417631246288</v>
      </c>
    </row>
    <row r="259" spans="1:8" s="33" customFormat="1" ht="21" customHeight="1">
      <c r="A259" s="118"/>
      <c r="B259" s="64"/>
      <c r="C259" s="96">
        <v>3020</v>
      </c>
      <c r="D259" s="49" t="s">
        <v>235</v>
      </c>
      <c r="E259" s="110">
        <v>2000</v>
      </c>
      <c r="F259" s="110">
        <v>535</v>
      </c>
      <c r="G259" s="145">
        <v>535</v>
      </c>
      <c r="H259" s="145">
        <f t="shared" si="4"/>
        <v>100</v>
      </c>
    </row>
    <row r="260" spans="1:8" s="33" customFormat="1" ht="21" customHeight="1">
      <c r="A260" s="118"/>
      <c r="B260" s="64"/>
      <c r="C260" s="96">
        <v>3110</v>
      </c>
      <c r="D260" s="94" t="s">
        <v>124</v>
      </c>
      <c r="E260" s="110">
        <v>5317990</v>
      </c>
      <c r="F260" s="110">
        <v>6078990</v>
      </c>
      <c r="G260" s="145">
        <v>5914295</v>
      </c>
      <c r="H260" s="145">
        <f t="shared" si="4"/>
        <v>97.29075060166245</v>
      </c>
    </row>
    <row r="261" spans="1:8" s="33" customFormat="1" ht="21" customHeight="1">
      <c r="A261" s="118"/>
      <c r="B261" s="64"/>
      <c r="C261" s="64">
        <v>4010</v>
      </c>
      <c r="D261" s="17" t="s">
        <v>95</v>
      </c>
      <c r="E261" s="110">
        <v>110400</v>
      </c>
      <c r="F261" s="110">
        <v>126400</v>
      </c>
      <c r="G261" s="145">
        <v>124342.01</v>
      </c>
      <c r="H261" s="145">
        <f t="shared" si="4"/>
        <v>98.37184335443038</v>
      </c>
    </row>
    <row r="262" spans="1:8" s="33" customFormat="1" ht="21" customHeight="1">
      <c r="A262" s="118"/>
      <c r="B262" s="64"/>
      <c r="C262" s="64">
        <v>4040</v>
      </c>
      <c r="D262" s="17" t="s">
        <v>96</v>
      </c>
      <c r="E262" s="110">
        <v>7500</v>
      </c>
      <c r="F262" s="110">
        <v>7149</v>
      </c>
      <c r="G262" s="145">
        <v>7148.62</v>
      </c>
      <c r="H262" s="145">
        <f t="shared" si="4"/>
        <v>99.9946845712687</v>
      </c>
    </row>
    <row r="263" spans="1:8" s="33" customFormat="1" ht="21" customHeight="1">
      <c r="A263" s="118"/>
      <c r="B263" s="64"/>
      <c r="C263" s="64">
        <v>4110</v>
      </c>
      <c r="D263" s="17" t="s">
        <v>97</v>
      </c>
      <c r="E263" s="110">
        <v>44100</v>
      </c>
      <c r="F263" s="110">
        <v>87600</v>
      </c>
      <c r="G263" s="145">
        <v>77879.04</v>
      </c>
      <c r="H263" s="145">
        <f t="shared" si="4"/>
        <v>88.90301369863013</v>
      </c>
    </row>
    <row r="264" spans="1:8" s="33" customFormat="1" ht="21" customHeight="1">
      <c r="A264" s="118"/>
      <c r="B264" s="64"/>
      <c r="C264" s="64">
        <v>4120</v>
      </c>
      <c r="D264" s="17" t="s">
        <v>98</v>
      </c>
      <c r="E264" s="110">
        <v>2800</v>
      </c>
      <c r="F264" s="110">
        <v>3237</v>
      </c>
      <c r="G264" s="145">
        <v>3236.92</v>
      </c>
      <c r="H264" s="145">
        <f t="shared" si="4"/>
        <v>99.99752857584183</v>
      </c>
    </row>
    <row r="265" spans="1:8" s="33" customFormat="1" ht="21" customHeight="1">
      <c r="A265" s="118"/>
      <c r="B265" s="95"/>
      <c r="C265" s="64">
        <v>4170</v>
      </c>
      <c r="D265" s="49" t="s">
        <v>241</v>
      </c>
      <c r="E265" s="110">
        <v>10000</v>
      </c>
      <c r="F265" s="110">
        <v>4331</v>
      </c>
      <c r="G265" s="145">
        <v>4331</v>
      </c>
      <c r="H265" s="145">
        <f aca="true" t="shared" si="5" ref="H265:H328">G265/F265*100</f>
        <v>100</v>
      </c>
    </row>
    <row r="266" spans="1:8" s="33" customFormat="1" ht="21" customHeight="1">
      <c r="A266" s="118"/>
      <c r="B266" s="95"/>
      <c r="C266" s="64">
        <v>4210</v>
      </c>
      <c r="D266" s="17" t="s">
        <v>103</v>
      </c>
      <c r="E266" s="110">
        <v>24812</v>
      </c>
      <c r="F266" s="110">
        <v>21911</v>
      </c>
      <c r="G266" s="145">
        <v>18390.3</v>
      </c>
      <c r="H266" s="145">
        <f t="shared" si="5"/>
        <v>83.93181507005613</v>
      </c>
    </row>
    <row r="267" spans="1:8" s="33" customFormat="1" ht="21" customHeight="1">
      <c r="A267" s="118"/>
      <c r="B267" s="95"/>
      <c r="C267" s="64">
        <v>4280</v>
      </c>
      <c r="D267" s="17" t="s">
        <v>283</v>
      </c>
      <c r="E267" s="110">
        <v>500</v>
      </c>
      <c r="F267" s="110">
        <v>0</v>
      </c>
      <c r="G267" s="145">
        <v>0</v>
      </c>
      <c r="H267" s="145">
        <v>0</v>
      </c>
    </row>
    <row r="268" spans="1:8" s="33" customFormat="1" ht="21" customHeight="1">
      <c r="A268" s="118"/>
      <c r="B268" s="95"/>
      <c r="C268" s="64">
        <v>4300</v>
      </c>
      <c r="D268" s="17" t="s">
        <v>90</v>
      </c>
      <c r="E268" s="110">
        <v>39000</v>
      </c>
      <c r="F268" s="110">
        <v>43467</v>
      </c>
      <c r="G268" s="145">
        <v>27680.92</v>
      </c>
      <c r="H268" s="145">
        <f t="shared" si="5"/>
        <v>63.68260979593714</v>
      </c>
    </row>
    <row r="269" spans="1:8" s="33" customFormat="1" ht="21" customHeight="1">
      <c r="A269" s="118"/>
      <c r="B269" s="95"/>
      <c r="C269" s="64">
        <v>4350</v>
      </c>
      <c r="D269" s="17" t="s">
        <v>285</v>
      </c>
      <c r="E269" s="110">
        <v>2000</v>
      </c>
      <c r="F269" s="110">
        <v>3500</v>
      </c>
      <c r="G269" s="145">
        <v>2963.36</v>
      </c>
      <c r="H269" s="145">
        <f t="shared" si="5"/>
        <v>84.66742857142857</v>
      </c>
    </row>
    <row r="270" spans="1:8" s="33" customFormat="1" ht="21" customHeight="1">
      <c r="A270" s="118"/>
      <c r="B270" s="95"/>
      <c r="C270" s="64">
        <v>4410</v>
      </c>
      <c r="D270" s="17" t="s">
        <v>101</v>
      </c>
      <c r="E270" s="110">
        <v>3000</v>
      </c>
      <c r="F270" s="110">
        <v>1800</v>
      </c>
      <c r="G270" s="145">
        <v>1735.92</v>
      </c>
      <c r="H270" s="145">
        <f t="shared" si="5"/>
        <v>96.44</v>
      </c>
    </row>
    <row r="271" spans="1:8" s="33" customFormat="1" ht="21" customHeight="1">
      <c r="A271" s="118"/>
      <c r="B271" s="95"/>
      <c r="C271" s="64">
        <v>4430</v>
      </c>
      <c r="D271" s="49" t="s">
        <v>105</v>
      </c>
      <c r="E271" s="110">
        <v>2000</v>
      </c>
      <c r="F271" s="110">
        <v>1991</v>
      </c>
      <c r="G271" s="145">
        <v>1990.53</v>
      </c>
      <c r="H271" s="145">
        <f t="shared" si="5"/>
        <v>99.97639377197387</v>
      </c>
    </row>
    <row r="272" spans="1:8" s="33" customFormat="1" ht="21" customHeight="1">
      <c r="A272" s="118"/>
      <c r="B272" s="95"/>
      <c r="C272" s="64">
        <v>4440</v>
      </c>
      <c r="D272" s="17" t="s">
        <v>99</v>
      </c>
      <c r="E272" s="110">
        <v>3800</v>
      </c>
      <c r="F272" s="110">
        <v>3822</v>
      </c>
      <c r="G272" s="145">
        <v>3821.25</v>
      </c>
      <c r="H272" s="145">
        <f t="shared" si="5"/>
        <v>99.98037676609106</v>
      </c>
    </row>
    <row r="273" spans="1:8" s="33" customFormat="1" ht="63" customHeight="1">
      <c r="A273" s="83"/>
      <c r="B273" s="105">
        <v>85213</v>
      </c>
      <c r="C273" s="104"/>
      <c r="D273" s="49" t="s">
        <v>229</v>
      </c>
      <c r="E273" s="98">
        <f>SUM(E274)</f>
        <v>74700</v>
      </c>
      <c r="F273" s="98">
        <f>SUM(F274)</f>
        <v>74700</v>
      </c>
      <c r="G273" s="98">
        <f>SUM(G274)</f>
        <v>50633.54</v>
      </c>
      <c r="H273" s="145">
        <f t="shared" si="5"/>
        <v>67.78251673360107</v>
      </c>
    </row>
    <row r="274" spans="1:8" s="33" customFormat="1" ht="21" customHeight="1">
      <c r="A274" s="83"/>
      <c r="B274" s="105"/>
      <c r="C274" s="104">
        <v>4130</v>
      </c>
      <c r="D274" s="49" t="s">
        <v>133</v>
      </c>
      <c r="E274" s="110">
        <v>74700</v>
      </c>
      <c r="F274" s="110">
        <v>74700</v>
      </c>
      <c r="G274" s="145">
        <v>50633.54</v>
      </c>
      <c r="H274" s="145">
        <f t="shared" si="5"/>
        <v>67.78251673360107</v>
      </c>
    </row>
    <row r="275" spans="1:8" s="33" customFormat="1" ht="33.75" customHeight="1">
      <c r="A275" s="83"/>
      <c r="B275" s="100">
        <v>85214</v>
      </c>
      <c r="C275" s="104"/>
      <c r="D275" s="49" t="s">
        <v>268</v>
      </c>
      <c r="E275" s="98">
        <f>SUM(E276:E277)</f>
        <v>1508400</v>
      </c>
      <c r="F275" s="98">
        <f>SUM(F276:F277)</f>
        <v>1550270</v>
      </c>
      <c r="G275" s="98">
        <f>SUM(G276:G277)</f>
        <v>1474033.87</v>
      </c>
      <c r="H275" s="145">
        <f t="shared" si="5"/>
        <v>95.08239661478324</v>
      </c>
    </row>
    <row r="276" spans="1:8" s="33" customFormat="1" ht="21" customHeight="1">
      <c r="A276" s="83"/>
      <c r="B276" s="100"/>
      <c r="C276" s="104">
        <v>3110</v>
      </c>
      <c r="D276" s="49" t="s">
        <v>124</v>
      </c>
      <c r="E276" s="110">
        <v>1505400</v>
      </c>
      <c r="F276" s="110">
        <v>1547270</v>
      </c>
      <c r="G276" s="145">
        <v>1472150.12</v>
      </c>
      <c r="H276" s="145">
        <f t="shared" si="5"/>
        <v>95.14500507345196</v>
      </c>
    </row>
    <row r="277" spans="1:8" s="33" customFormat="1" ht="21" customHeight="1">
      <c r="A277" s="83"/>
      <c r="B277" s="100"/>
      <c r="C277" s="104">
        <v>4110</v>
      </c>
      <c r="D277" s="49" t="s">
        <v>97</v>
      </c>
      <c r="E277" s="110">
        <v>3000</v>
      </c>
      <c r="F277" s="110">
        <v>3000</v>
      </c>
      <c r="G277" s="145">
        <v>1883.75</v>
      </c>
      <c r="H277" s="145">
        <f t="shared" si="5"/>
        <v>62.79166666666667</v>
      </c>
    </row>
    <row r="278" spans="1:8" s="33" customFormat="1" ht="21.75" customHeight="1">
      <c r="A278" s="83"/>
      <c r="B278" s="100">
        <v>85215</v>
      </c>
      <c r="C278" s="104"/>
      <c r="D278" s="49" t="s">
        <v>67</v>
      </c>
      <c r="E278" s="98">
        <f>SUM(E279)</f>
        <v>1550000</v>
      </c>
      <c r="F278" s="98">
        <f>SUM(F279)</f>
        <v>1527500</v>
      </c>
      <c r="G278" s="98">
        <f>SUM(G279)</f>
        <v>1269132.83</v>
      </c>
      <c r="H278" s="145">
        <f t="shared" si="5"/>
        <v>83.08561898527005</v>
      </c>
    </row>
    <row r="279" spans="1:8" s="33" customFormat="1" ht="21" customHeight="1">
      <c r="A279" s="83"/>
      <c r="B279" s="100"/>
      <c r="C279" s="104">
        <v>3110</v>
      </c>
      <c r="D279" s="49" t="s">
        <v>124</v>
      </c>
      <c r="E279" s="110">
        <v>1550000</v>
      </c>
      <c r="F279" s="110">
        <v>1527500</v>
      </c>
      <c r="G279" s="145">
        <v>1269132.83</v>
      </c>
      <c r="H279" s="145">
        <f t="shared" si="5"/>
        <v>83.08561898527005</v>
      </c>
    </row>
    <row r="280" spans="1:8" s="33" customFormat="1" ht="21.75" customHeight="1">
      <c r="A280" s="83"/>
      <c r="B280" s="100">
        <v>85219</v>
      </c>
      <c r="C280" s="104"/>
      <c r="D280" s="49" t="s">
        <v>68</v>
      </c>
      <c r="E280" s="98">
        <f>SUM(E281:E296)</f>
        <v>870954</v>
      </c>
      <c r="F280" s="98">
        <f>SUM(F281:F296)</f>
        <v>924319</v>
      </c>
      <c r="G280" s="98">
        <f>SUM(G281:G296)</f>
        <v>915267.7399999999</v>
      </c>
      <c r="H280" s="145">
        <f t="shared" si="5"/>
        <v>99.02076447633338</v>
      </c>
    </row>
    <row r="281" spans="1:8" s="33" customFormat="1" ht="21" customHeight="1">
      <c r="A281" s="83"/>
      <c r="B281" s="100"/>
      <c r="C281" s="104">
        <v>3020</v>
      </c>
      <c r="D281" s="49" t="s">
        <v>276</v>
      </c>
      <c r="E281" s="110">
        <v>1400</v>
      </c>
      <c r="F281" s="110">
        <v>2122</v>
      </c>
      <c r="G281" s="145">
        <v>2121.14</v>
      </c>
      <c r="H281" s="145">
        <f t="shared" si="5"/>
        <v>99.95947219604146</v>
      </c>
    </row>
    <row r="282" spans="1:8" s="33" customFormat="1" ht="21" customHeight="1">
      <c r="A282" s="83"/>
      <c r="B282" s="100"/>
      <c r="C282" s="104">
        <v>4010</v>
      </c>
      <c r="D282" s="49" t="s">
        <v>95</v>
      </c>
      <c r="E282" s="110">
        <v>432615</v>
      </c>
      <c r="F282" s="110">
        <v>457706</v>
      </c>
      <c r="G282" s="145">
        <v>457706</v>
      </c>
      <c r="H282" s="145">
        <f t="shared" si="5"/>
        <v>100</v>
      </c>
    </row>
    <row r="283" spans="1:8" s="33" customFormat="1" ht="21" customHeight="1">
      <c r="A283" s="83"/>
      <c r="B283" s="100"/>
      <c r="C283" s="104">
        <v>4040</v>
      </c>
      <c r="D283" s="49" t="s">
        <v>96</v>
      </c>
      <c r="E283" s="110">
        <v>34520</v>
      </c>
      <c r="F283" s="110">
        <v>33219</v>
      </c>
      <c r="G283" s="145">
        <v>33217.25</v>
      </c>
      <c r="H283" s="145">
        <f t="shared" si="5"/>
        <v>99.99473193052168</v>
      </c>
    </row>
    <row r="284" spans="1:8" s="33" customFormat="1" ht="21" customHeight="1">
      <c r="A284" s="83"/>
      <c r="B284" s="100"/>
      <c r="C284" s="104">
        <v>4110</v>
      </c>
      <c r="D284" s="49" t="s">
        <v>97</v>
      </c>
      <c r="E284" s="110">
        <v>83178</v>
      </c>
      <c r="F284" s="110">
        <v>83181</v>
      </c>
      <c r="G284" s="145">
        <v>83181</v>
      </c>
      <c r="H284" s="145">
        <f t="shared" si="5"/>
        <v>100</v>
      </c>
    </row>
    <row r="285" spans="1:8" s="33" customFormat="1" ht="21" customHeight="1">
      <c r="A285" s="83"/>
      <c r="B285" s="100"/>
      <c r="C285" s="104">
        <v>4120</v>
      </c>
      <c r="D285" s="49" t="s">
        <v>98</v>
      </c>
      <c r="E285" s="110">
        <v>11445</v>
      </c>
      <c r="F285" s="110">
        <v>11177</v>
      </c>
      <c r="G285" s="145">
        <v>11177</v>
      </c>
      <c r="H285" s="145">
        <f t="shared" si="5"/>
        <v>100</v>
      </c>
    </row>
    <row r="286" spans="1:8" s="33" customFormat="1" ht="21" customHeight="1">
      <c r="A286" s="83"/>
      <c r="B286" s="100"/>
      <c r="C286" s="104">
        <v>4170</v>
      </c>
      <c r="D286" s="49" t="s">
        <v>241</v>
      </c>
      <c r="E286" s="110">
        <v>24700</v>
      </c>
      <c r="F286" s="110">
        <v>23958</v>
      </c>
      <c r="G286" s="145">
        <v>23957.86</v>
      </c>
      <c r="H286" s="145">
        <f t="shared" si="5"/>
        <v>99.99941564404374</v>
      </c>
    </row>
    <row r="287" spans="1:8" s="33" customFormat="1" ht="21" customHeight="1">
      <c r="A287" s="83"/>
      <c r="B287" s="100"/>
      <c r="C287" s="104">
        <v>4210</v>
      </c>
      <c r="D287" s="49" t="s">
        <v>103</v>
      </c>
      <c r="E287" s="110">
        <v>31600</v>
      </c>
      <c r="F287" s="110">
        <v>37594</v>
      </c>
      <c r="G287" s="145">
        <v>37594.27</v>
      </c>
      <c r="H287" s="145">
        <f t="shared" si="5"/>
        <v>100.00071819971271</v>
      </c>
    </row>
    <row r="288" spans="1:8" s="33" customFormat="1" ht="21" customHeight="1">
      <c r="A288" s="83"/>
      <c r="B288" s="100"/>
      <c r="C288" s="104">
        <v>4220</v>
      </c>
      <c r="D288" s="49" t="s">
        <v>219</v>
      </c>
      <c r="E288" s="110">
        <v>65000</v>
      </c>
      <c r="F288" s="110">
        <v>65000</v>
      </c>
      <c r="G288" s="145">
        <v>65000</v>
      </c>
      <c r="H288" s="145">
        <f t="shared" si="5"/>
        <v>100</v>
      </c>
    </row>
    <row r="289" spans="1:8" s="33" customFormat="1" ht="21" customHeight="1">
      <c r="A289" s="83"/>
      <c r="B289" s="100"/>
      <c r="C289" s="104">
        <v>4260</v>
      </c>
      <c r="D289" s="49" t="s">
        <v>106</v>
      </c>
      <c r="E289" s="110">
        <v>10560</v>
      </c>
      <c r="F289" s="110">
        <v>8340</v>
      </c>
      <c r="G289" s="145">
        <v>8339.21</v>
      </c>
      <c r="H289" s="145">
        <f t="shared" si="5"/>
        <v>99.99052757793764</v>
      </c>
    </row>
    <row r="290" spans="1:8" s="33" customFormat="1" ht="21" customHeight="1">
      <c r="A290" s="83"/>
      <c r="B290" s="100"/>
      <c r="C290" s="104">
        <v>4270</v>
      </c>
      <c r="D290" s="49" t="s">
        <v>89</v>
      </c>
      <c r="E290" s="110">
        <v>0</v>
      </c>
      <c r="F290" s="110">
        <v>797</v>
      </c>
      <c r="G290" s="145">
        <v>796.69</v>
      </c>
      <c r="H290" s="145">
        <f t="shared" si="5"/>
        <v>99.96110414052698</v>
      </c>
    </row>
    <row r="291" spans="1:8" s="33" customFormat="1" ht="21" customHeight="1">
      <c r="A291" s="83"/>
      <c r="B291" s="100"/>
      <c r="C291" s="104">
        <v>4280</v>
      </c>
      <c r="D291" s="49" t="s">
        <v>252</v>
      </c>
      <c r="E291" s="110">
        <v>1850</v>
      </c>
      <c r="F291" s="110">
        <v>1790</v>
      </c>
      <c r="G291" s="145">
        <v>1790</v>
      </c>
      <c r="H291" s="145">
        <f t="shared" si="5"/>
        <v>100</v>
      </c>
    </row>
    <row r="292" spans="1:8" s="33" customFormat="1" ht="21" customHeight="1">
      <c r="A292" s="83"/>
      <c r="B292" s="100"/>
      <c r="C292" s="104">
        <v>4300</v>
      </c>
      <c r="D292" s="49" t="s">
        <v>90</v>
      </c>
      <c r="E292" s="110">
        <v>151628</v>
      </c>
      <c r="F292" s="110">
        <v>177335</v>
      </c>
      <c r="G292" s="145">
        <v>168289.13</v>
      </c>
      <c r="H292" s="145">
        <f t="shared" si="5"/>
        <v>94.89899343051287</v>
      </c>
    </row>
    <row r="293" spans="1:8" s="33" customFormat="1" ht="21" customHeight="1">
      <c r="A293" s="83"/>
      <c r="B293" s="100"/>
      <c r="C293" s="104">
        <v>4350</v>
      </c>
      <c r="D293" s="49" t="s">
        <v>269</v>
      </c>
      <c r="E293" s="110">
        <v>920</v>
      </c>
      <c r="F293" s="110">
        <v>615</v>
      </c>
      <c r="G293" s="145">
        <v>614.45</v>
      </c>
      <c r="H293" s="145">
        <f t="shared" si="5"/>
        <v>99.91056910569107</v>
      </c>
    </row>
    <row r="294" spans="1:8" s="33" customFormat="1" ht="21" customHeight="1">
      <c r="A294" s="83"/>
      <c r="B294" s="100"/>
      <c r="C294" s="104">
        <v>4410</v>
      </c>
      <c r="D294" s="49" t="s">
        <v>101</v>
      </c>
      <c r="E294" s="110">
        <v>5700</v>
      </c>
      <c r="F294" s="110">
        <v>5794</v>
      </c>
      <c r="G294" s="145">
        <v>5794.07</v>
      </c>
      <c r="H294" s="145">
        <f t="shared" si="5"/>
        <v>100.0012081463583</v>
      </c>
    </row>
    <row r="295" spans="1:8" s="33" customFormat="1" ht="21" customHeight="1">
      <c r="A295" s="83"/>
      <c r="B295" s="100"/>
      <c r="C295" s="104">
        <v>4430</v>
      </c>
      <c r="D295" s="49" t="s">
        <v>105</v>
      </c>
      <c r="E295" s="110">
        <v>1200</v>
      </c>
      <c r="F295" s="110">
        <v>275</v>
      </c>
      <c r="G295" s="145">
        <v>275</v>
      </c>
      <c r="H295" s="145">
        <f t="shared" si="5"/>
        <v>100</v>
      </c>
    </row>
    <row r="296" spans="1:8" s="33" customFormat="1" ht="21" customHeight="1">
      <c r="A296" s="83"/>
      <c r="B296" s="100"/>
      <c r="C296" s="104">
        <v>4440</v>
      </c>
      <c r="D296" s="49" t="s">
        <v>99</v>
      </c>
      <c r="E296" s="110">
        <v>14638</v>
      </c>
      <c r="F296" s="110">
        <v>15416</v>
      </c>
      <c r="G296" s="145">
        <v>15414.67</v>
      </c>
      <c r="H296" s="145">
        <f t="shared" si="5"/>
        <v>99.99137259989621</v>
      </c>
    </row>
    <row r="297" spans="1:8" s="33" customFormat="1" ht="21.75" customHeight="1">
      <c r="A297" s="83"/>
      <c r="B297" s="100">
        <v>85228</v>
      </c>
      <c r="C297" s="104"/>
      <c r="D297" s="49" t="s">
        <v>134</v>
      </c>
      <c r="E297" s="98">
        <f>SUM(E298)</f>
        <v>140000</v>
      </c>
      <c r="F297" s="98">
        <f>SUM(F298)</f>
        <v>140000</v>
      </c>
      <c r="G297" s="98">
        <f>SUM(G298)</f>
        <v>134042.46</v>
      </c>
      <c r="H297" s="145">
        <f t="shared" si="5"/>
        <v>95.74461428571428</v>
      </c>
    </row>
    <row r="298" spans="1:8" s="33" customFormat="1" ht="21" customHeight="1">
      <c r="A298" s="83"/>
      <c r="B298" s="100"/>
      <c r="C298" s="104">
        <v>4300</v>
      </c>
      <c r="D298" s="49" t="s">
        <v>90</v>
      </c>
      <c r="E298" s="110">
        <v>140000</v>
      </c>
      <c r="F298" s="110">
        <v>140000</v>
      </c>
      <c r="G298" s="145">
        <v>134042.46</v>
      </c>
      <c r="H298" s="145">
        <f t="shared" si="5"/>
        <v>95.74461428571428</v>
      </c>
    </row>
    <row r="299" spans="1:8" s="33" customFormat="1" ht="21" customHeight="1">
      <c r="A299" s="83"/>
      <c r="B299" s="100">
        <v>85278</v>
      </c>
      <c r="C299" s="104"/>
      <c r="D299" s="94" t="s">
        <v>416</v>
      </c>
      <c r="E299" s="110">
        <f>SUM(E300)</f>
        <v>0</v>
      </c>
      <c r="F299" s="110">
        <f>SUM(F300)</f>
        <v>242097</v>
      </c>
      <c r="G299" s="110">
        <f>SUM(G300)</f>
        <v>206240</v>
      </c>
      <c r="H299" s="145">
        <f t="shared" si="5"/>
        <v>85.18899449394252</v>
      </c>
    </row>
    <row r="300" spans="1:8" s="33" customFormat="1" ht="21" customHeight="1">
      <c r="A300" s="83"/>
      <c r="B300" s="100"/>
      <c r="C300" s="104">
        <v>3110</v>
      </c>
      <c r="D300" s="49" t="s">
        <v>124</v>
      </c>
      <c r="E300" s="110">
        <v>0</v>
      </c>
      <c r="F300" s="110">
        <v>242097</v>
      </c>
      <c r="G300" s="145">
        <v>206240</v>
      </c>
      <c r="H300" s="145">
        <f t="shared" si="5"/>
        <v>85.18899449394252</v>
      </c>
    </row>
    <row r="301" spans="1:8" s="33" customFormat="1" ht="21.75" customHeight="1">
      <c r="A301" s="83"/>
      <c r="B301" s="100" t="s">
        <v>191</v>
      </c>
      <c r="C301" s="104"/>
      <c r="D301" s="49" t="s">
        <v>6</v>
      </c>
      <c r="E301" s="98">
        <f>SUM(E302:E303)</f>
        <v>147066</v>
      </c>
      <c r="F301" s="98">
        <f>SUM(F302:F303)</f>
        <v>895509</v>
      </c>
      <c r="G301" s="98">
        <f>SUM(G302:G303)</f>
        <v>887715.13</v>
      </c>
      <c r="H301" s="145">
        <f t="shared" si="5"/>
        <v>99.12967150525567</v>
      </c>
    </row>
    <row r="302" spans="1:8" s="33" customFormat="1" ht="21" customHeight="1">
      <c r="A302" s="83"/>
      <c r="B302" s="100"/>
      <c r="C302" s="104">
        <v>3110</v>
      </c>
      <c r="D302" s="49" t="s">
        <v>124</v>
      </c>
      <c r="E302" s="110">
        <v>141546</v>
      </c>
      <c r="F302" s="110">
        <v>889989</v>
      </c>
      <c r="G302" s="145">
        <v>882195.13</v>
      </c>
      <c r="H302" s="145">
        <f t="shared" si="5"/>
        <v>99.1242734460763</v>
      </c>
    </row>
    <row r="303" spans="1:8" s="33" customFormat="1" ht="21" customHeight="1">
      <c r="A303" s="83"/>
      <c r="B303" s="100"/>
      <c r="C303" s="104">
        <v>4430</v>
      </c>
      <c r="D303" s="49" t="s">
        <v>105</v>
      </c>
      <c r="E303" s="110">
        <v>5520</v>
      </c>
      <c r="F303" s="110">
        <v>5520</v>
      </c>
      <c r="G303" s="145">
        <v>5520</v>
      </c>
      <c r="H303" s="145">
        <f t="shared" si="5"/>
        <v>100</v>
      </c>
    </row>
    <row r="304" spans="1:8" s="9" customFormat="1" ht="24.75" customHeight="1">
      <c r="A304" s="44" t="s">
        <v>135</v>
      </c>
      <c r="B304" s="45"/>
      <c r="C304" s="46"/>
      <c r="D304" s="47" t="s">
        <v>69</v>
      </c>
      <c r="E304" s="48">
        <f>SUM(E305,E318,E323,E328,E331)</f>
        <v>982422</v>
      </c>
      <c r="F304" s="48">
        <f>SUM(F305,F318,F323,F328,F331)</f>
        <v>1619897</v>
      </c>
      <c r="G304" s="48">
        <f>SUM(G305,G318,G323,G328,G331)</f>
        <v>1586064.04</v>
      </c>
      <c r="H304" s="41">
        <f t="shared" si="5"/>
        <v>97.91141288612795</v>
      </c>
    </row>
    <row r="305" spans="1:8" s="33" customFormat="1" ht="21.75" customHeight="1">
      <c r="A305" s="83"/>
      <c r="B305" s="100">
        <v>85401</v>
      </c>
      <c r="C305" s="104"/>
      <c r="D305" s="49" t="s">
        <v>70</v>
      </c>
      <c r="E305" s="98">
        <f>SUM(E306:E317)</f>
        <v>611899</v>
      </c>
      <c r="F305" s="98">
        <f>SUM(F306:F317)</f>
        <v>619959</v>
      </c>
      <c r="G305" s="98">
        <f>SUM(G306:G317)</f>
        <v>603722.26</v>
      </c>
      <c r="H305" s="145">
        <f t="shared" si="5"/>
        <v>97.38099777565937</v>
      </c>
    </row>
    <row r="306" spans="1:8" s="33" customFormat="1" ht="21" customHeight="1">
      <c r="A306" s="83"/>
      <c r="B306" s="100"/>
      <c r="C306" s="104">
        <v>3020</v>
      </c>
      <c r="D306" s="49" t="s">
        <v>276</v>
      </c>
      <c r="E306" s="110">
        <v>9916</v>
      </c>
      <c r="F306" s="110">
        <v>9806</v>
      </c>
      <c r="G306" s="145">
        <v>9378.96</v>
      </c>
      <c r="H306" s="145">
        <f t="shared" si="5"/>
        <v>95.64511523557006</v>
      </c>
    </row>
    <row r="307" spans="1:8" s="33" customFormat="1" ht="21" customHeight="1">
      <c r="A307" s="83"/>
      <c r="B307" s="100"/>
      <c r="C307" s="104">
        <v>4010</v>
      </c>
      <c r="D307" s="49" t="s">
        <v>95</v>
      </c>
      <c r="E307" s="110">
        <v>420588</v>
      </c>
      <c r="F307" s="110">
        <v>439975</v>
      </c>
      <c r="G307" s="145">
        <v>428926.14</v>
      </c>
      <c r="H307" s="145">
        <f t="shared" si="5"/>
        <v>97.48875277004375</v>
      </c>
    </row>
    <row r="308" spans="1:8" s="33" customFormat="1" ht="21" customHeight="1">
      <c r="A308" s="83"/>
      <c r="B308" s="100"/>
      <c r="C308" s="104">
        <v>4040</v>
      </c>
      <c r="D308" s="49" t="s">
        <v>96</v>
      </c>
      <c r="E308" s="110">
        <v>32640</v>
      </c>
      <c r="F308" s="110">
        <v>29566</v>
      </c>
      <c r="G308" s="145">
        <v>29560.42</v>
      </c>
      <c r="H308" s="145">
        <f t="shared" si="5"/>
        <v>99.98112697016843</v>
      </c>
    </row>
    <row r="309" spans="1:8" s="33" customFormat="1" ht="21" customHeight="1">
      <c r="A309" s="83"/>
      <c r="B309" s="100"/>
      <c r="C309" s="104">
        <v>4110</v>
      </c>
      <c r="D309" s="49" t="s">
        <v>97</v>
      </c>
      <c r="E309" s="110">
        <v>81375</v>
      </c>
      <c r="F309" s="110">
        <v>82923</v>
      </c>
      <c r="G309" s="145">
        <v>79605.92</v>
      </c>
      <c r="H309" s="145">
        <f t="shared" si="5"/>
        <v>95.99980704991378</v>
      </c>
    </row>
    <row r="310" spans="1:8" s="33" customFormat="1" ht="21" customHeight="1">
      <c r="A310" s="83"/>
      <c r="B310" s="100"/>
      <c r="C310" s="104">
        <v>4120</v>
      </c>
      <c r="D310" s="49" t="s">
        <v>98</v>
      </c>
      <c r="E310" s="110">
        <v>11081</v>
      </c>
      <c r="F310" s="110">
        <v>11640</v>
      </c>
      <c r="G310" s="145">
        <v>10873.83</v>
      </c>
      <c r="H310" s="145">
        <f t="shared" si="5"/>
        <v>93.41778350515465</v>
      </c>
    </row>
    <row r="311" spans="1:8" s="33" customFormat="1" ht="21" customHeight="1">
      <c r="A311" s="83"/>
      <c r="B311" s="100"/>
      <c r="C311" s="104">
        <v>4170</v>
      </c>
      <c r="D311" s="49" t="s">
        <v>250</v>
      </c>
      <c r="E311" s="110">
        <v>18000</v>
      </c>
      <c r="F311" s="110">
        <v>6318</v>
      </c>
      <c r="G311" s="145">
        <v>6317.09</v>
      </c>
      <c r="H311" s="145">
        <f t="shared" si="5"/>
        <v>99.98559670781894</v>
      </c>
    </row>
    <row r="312" spans="1:8" s="33" customFormat="1" ht="21" customHeight="1">
      <c r="A312" s="83"/>
      <c r="B312" s="100"/>
      <c r="C312" s="104">
        <v>4210</v>
      </c>
      <c r="D312" s="49" t="s">
        <v>103</v>
      </c>
      <c r="E312" s="110">
        <v>7760</v>
      </c>
      <c r="F312" s="110">
        <v>7760</v>
      </c>
      <c r="G312" s="145">
        <v>7141.66</v>
      </c>
      <c r="H312" s="145">
        <f t="shared" si="5"/>
        <v>92.03170103092783</v>
      </c>
    </row>
    <row r="313" spans="1:8" s="33" customFormat="1" ht="21" customHeight="1">
      <c r="A313" s="83"/>
      <c r="B313" s="100"/>
      <c r="C313" s="104">
        <v>4230</v>
      </c>
      <c r="D313" s="49" t="s">
        <v>125</v>
      </c>
      <c r="E313" s="110">
        <v>50</v>
      </c>
      <c r="F313" s="110">
        <v>50</v>
      </c>
      <c r="G313" s="145">
        <v>49.24</v>
      </c>
      <c r="H313" s="145">
        <f t="shared" si="5"/>
        <v>98.48</v>
      </c>
    </row>
    <row r="314" spans="1:8" s="33" customFormat="1" ht="22.5">
      <c r="A314" s="83"/>
      <c r="B314" s="100"/>
      <c r="C314" s="104">
        <v>4240</v>
      </c>
      <c r="D314" s="49" t="s">
        <v>136</v>
      </c>
      <c r="E314" s="110">
        <v>1000</v>
      </c>
      <c r="F314" s="110">
        <v>1000</v>
      </c>
      <c r="G314" s="145">
        <v>998</v>
      </c>
      <c r="H314" s="145">
        <f t="shared" si="5"/>
        <v>99.8</v>
      </c>
    </row>
    <row r="315" spans="1:8" s="33" customFormat="1" ht="21" customHeight="1">
      <c r="A315" s="83"/>
      <c r="B315" s="100"/>
      <c r="C315" s="104">
        <v>4280</v>
      </c>
      <c r="D315" s="49" t="s">
        <v>252</v>
      </c>
      <c r="E315" s="110">
        <v>0</v>
      </c>
      <c r="F315" s="110">
        <v>200</v>
      </c>
      <c r="G315" s="145">
        <v>200</v>
      </c>
      <c r="H315" s="145">
        <f t="shared" si="5"/>
        <v>100</v>
      </c>
    </row>
    <row r="316" spans="1:8" s="33" customFormat="1" ht="21" customHeight="1">
      <c r="A316" s="83"/>
      <c r="B316" s="100"/>
      <c r="C316" s="104">
        <v>4300</v>
      </c>
      <c r="D316" s="49" t="s">
        <v>90</v>
      </c>
      <c r="E316" s="110">
        <v>850</v>
      </c>
      <c r="F316" s="110">
        <v>70</v>
      </c>
      <c r="G316" s="145">
        <v>20</v>
      </c>
      <c r="H316" s="145">
        <f t="shared" si="5"/>
        <v>28.57142857142857</v>
      </c>
    </row>
    <row r="317" spans="1:8" s="33" customFormat="1" ht="22.5">
      <c r="A317" s="83"/>
      <c r="B317" s="100"/>
      <c r="C317" s="104">
        <v>4440</v>
      </c>
      <c r="D317" s="49" t="s">
        <v>99</v>
      </c>
      <c r="E317" s="110">
        <v>28639</v>
      </c>
      <c r="F317" s="110">
        <v>30651</v>
      </c>
      <c r="G317" s="145">
        <v>30651</v>
      </c>
      <c r="H317" s="145">
        <f t="shared" si="5"/>
        <v>100</v>
      </c>
    </row>
    <row r="318" spans="1:8" s="33" customFormat="1" ht="45">
      <c r="A318" s="83"/>
      <c r="B318" s="100" t="s">
        <v>139</v>
      </c>
      <c r="C318" s="104"/>
      <c r="D318" s="49" t="s">
        <v>192</v>
      </c>
      <c r="E318" s="98">
        <f>SUM(E319:E322)</f>
        <v>138550</v>
      </c>
      <c r="F318" s="98">
        <f>SUM(F319:F322)</f>
        <v>134767</v>
      </c>
      <c r="G318" s="98">
        <f>SUM(G319:G322)</f>
        <v>122806.44</v>
      </c>
      <c r="H318" s="145">
        <f t="shared" si="5"/>
        <v>91.12500834774092</v>
      </c>
    </row>
    <row r="319" spans="1:8" s="33" customFormat="1" ht="45">
      <c r="A319" s="83"/>
      <c r="B319" s="100"/>
      <c r="C319" s="104">
        <v>2630</v>
      </c>
      <c r="D319" s="17" t="s">
        <v>415</v>
      </c>
      <c r="E319" s="98">
        <v>0</v>
      </c>
      <c r="F319" s="110">
        <v>28905</v>
      </c>
      <c r="G319" s="145">
        <v>28620</v>
      </c>
      <c r="H319" s="145">
        <f t="shared" si="5"/>
        <v>99.0140114167099</v>
      </c>
    </row>
    <row r="320" spans="1:8" s="33" customFormat="1" ht="21" customHeight="1">
      <c r="A320" s="83"/>
      <c r="B320" s="100"/>
      <c r="C320" s="104">
        <v>4210</v>
      </c>
      <c r="D320" s="49" t="s">
        <v>103</v>
      </c>
      <c r="E320" s="110">
        <v>6000</v>
      </c>
      <c r="F320" s="110">
        <v>11867</v>
      </c>
      <c r="G320" s="145">
        <v>11460.53</v>
      </c>
      <c r="H320" s="145">
        <f t="shared" si="5"/>
        <v>96.57478722507796</v>
      </c>
    </row>
    <row r="321" spans="1:8" s="33" customFormat="1" ht="21" customHeight="1">
      <c r="A321" s="104"/>
      <c r="B321" s="105"/>
      <c r="C321" s="104">
        <v>4300</v>
      </c>
      <c r="D321" s="49" t="s">
        <v>90</v>
      </c>
      <c r="E321" s="110">
        <v>132550</v>
      </c>
      <c r="F321" s="110">
        <v>2194</v>
      </c>
      <c r="G321" s="145">
        <v>2150.01</v>
      </c>
      <c r="H321" s="145">
        <f t="shared" si="5"/>
        <v>97.99498632634459</v>
      </c>
    </row>
    <row r="322" spans="1:8" s="33" customFormat="1" ht="21" customHeight="1">
      <c r="A322" s="104"/>
      <c r="B322" s="105"/>
      <c r="C322" s="104">
        <v>6050</v>
      </c>
      <c r="D322" s="49" t="s">
        <v>84</v>
      </c>
      <c r="E322" s="110">
        <v>0</v>
      </c>
      <c r="F322" s="110">
        <v>91801</v>
      </c>
      <c r="G322" s="145">
        <v>80575.9</v>
      </c>
      <c r="H322" s="145">
        <f t="shared" si="5"/>
        <v>87.77235542096491</v>
      </c>
    </row>
    <row r="323" spans="1:8" s="33" customFormat="1" ht="21.75" customHeight="1">
      <c r="A323" s="104"/>
      <c r="B323" s="89">
        <v>85415</v>
      </c>
      <c r="C323" s="90"/>
      <c r="D323" s="94" t="s">
        <v>344</v>
      </c>
      <c r="E323" s="98">
        <f>SUM(E324:E327)</f>
        <v>0</v>
      </c>
      <c r="F323" s="98">
        <f>SUM(F324:F327)</f>
        <v>626198</v>
      </c>
      <c r="G323" s="98">
        <f>SUM(G324:G327)</f>
        <v>625433.05</v>
      </c>
      <c r="H323" s="145">
        <f t="shared" si="5"/>
        <v>99.87784215216274</v>
      </c>
    </row>
    <row r="324" spans="1:8" s="33" customFormat="1" ht="20.25" customHeight="1">
      <c r="A324" s="104"/>
      <c r="B324" s="105"/>
      <c r="C324" s="104">
        <v>3240</v>
      </c>
      <c r="D324" s="49" t="s">
        <v>345</v>
      </c>
      <c r="E324" s="110">
        <v>0</v>
      </c>
      <c r="F324" s="110">
        <v>474050</v>
      </c>
      <c r="G324" s="145">
        <v>473676</v>
      </c>
      <c r="H324" s="145">
        <f t="shared" si="5"/>
        <v>99.921105368632</v>
      </c>
    </row>
    <row r="325" spans="1:8" s="33" customFormat="1" ht="20.25" customHeight="1">
      <c r="A325" s="104"/>
      <c r="B325" s="105"/>
      <c r="C325" s="104">
        <v>4210</v>
      </c>
      <c r="D325" s="49" t="s">
        <v>103</v>
      </c>
      <c r="E325" s="110">
        <v>0</v>
      </c>
      <c r="F325" s="110">
        <v>73971</v>
      </c>
      <c r="G325" s="145">
        <v>73969.66</v>
      </c>
      <c r="H325" s="145">
        <f t="shared" si="5"/>
        <v>99.99818847926892</v>
      </c>
    </row>
    <row r="326" spans="1:8" s="33" customFormat="1" ht="22.5">
      <c r="A326" s="104"/>
      <c r="B326" s="105"/>
      <c r="C326" s="104">
        <v>4240</v>
      </c>
      <c r="D326" s="49" t="s">
        <v>136</v>
      </c>
      <c r="E326" s="110">
        <v>0</v>
      </c>
      <c r="F326" s="110">
        <v>500</v>
      </c>
      <c r="G326" s="145">
        <v>493.78</v>
      </c>
      <c r="H326" s="145">
        <f t="shared" si="5"/>
        <v>98.756</v>
      </c>
    </row>
    <row r="327" spans="1:8" s="33" customFormat="1" ht="21" customHeight="1">
      <c r="A327" s="104"/>
      <c r="B327" s="105"/>
      <c r="C327" s="104">
        <v>4300</v>
      </c>
      <c r="D327" s="49" t="s">
        <v>90</v>
      </c>
      <c r="E327" s="110">
        <v>0</v>
      </c>
      <c r="F327" s="110">
        <v>77677</v>
      </c>
      <c r="G327" s="145">
        <v>77293.61</v>
      </c>
      <c r="H327" s="145">
        <f t="shared" si="5"/>
        <v>99.50643047491535</v>
      </c>
    </row>
    <row r="328" spans="1:8" s="33" customFormat="1" ht="21.75" customHeight="1">
      <c r="A328" s="104"/>
      <c r="B328" s="105">
        <v>85446</v>
      </c>
      <c r="C328" s="104"/>
      <c r="D328" s="49" t="s">
        <v>179</v>
      </c>
      <c r="E328" s="98">
        <f>SUM(E329:E330)</f>
        <v>3323</v>
      </c>
      <c r="F328" s="98">
        <f>SUM(F329:F330)</f>
        <v>3323</v>
      </c>
      <c r="G328" s="98">
        <f>SUM(G329:G330)</f>
        <v>3045.16</v>
      </c>
      <c r="H328" s="145">
        <f t="shared" si="5"/>
        <v>91.63888052964188</v>
      </c>
    </row>
    <row r="329" spans="1:8" s="33" customFormat="1" ht="21" customHeight="1">
      <c r="A329" s="104"/>
      <c r="B329" s="105"/>
      <c r="C329" s="104">
        <v>4300</v>
      </c>
      <c r="D329" s="49" t="s">
        <v>90</v>
      </c>
      <c r="E329" s="110">
        <v>2436</v>
      </c>
      <c r="F329" s="110">
        <v>2346</v>
      </c>
      <c r="G329" s="145">
        <v>2323.4</v>
      </c>
      <c r="H329" s="145">
        <f aca="true" t="shared" si="6" ref="H329:H391">G329/F329*100</f>
        <v>99.03665814151748</v>
      </c>
    </row>
    <row r="330" spans="1:8" s="33" customFormat="1" ht="21" customHeight="1">
      <c r="A330" s="104"/>
      <c r="B330" s="105"/>
      <c r="C330" s="104">
        <v>4410</v>
      </c>
      <c r="D330" s="49" t="s">
        <v>101</v>
      </c>
      <c r="E330" s="110">
        <v>887</v>
      </c>
      <c r="F330" s="110">
        <v>977</v>
      </c>
      <c r="G330" s="145">
        <v>721.76</v>
      </c>
      <c r="H330" s="145">
        <f t="shared" si="6"/>
        <v>73.87512794268167</v>
      </c>
    </row>
    <row r="331" spans="1:8" s="33" customFormat="1" ht="22.5" customHeight="1">
      <c r="A331" s="104"/>
      <c r="B331" s="105">
        <v>85495</v>
      </c>
      <c r="C331" s="104"/>
      <c r="D331" s="49" t="s">
        <v>6</v>
      </c>
      <c r="E331" s="98">
        <f>SUM(E332:E335)</f>
        <v>228650</v>
      </c>
      <c r="F331" s="98">
        <f>SUM(F332:F335)</f>
        <v>235650</v>
      </c>
      <c r="G331" s="98">
        <f>SUM(G332:G335)</f>
        <v>231057.13</v>
      </c>
      <c r="H331" s="145">
        <f t="shared" si="6"/>
        <v>98.05097814555485</v>
      </c>
    </row>
    <row r="332" spans="1:8" s="33" customFormat="1" ht="67.5">
      <c r="A332" s="104"/>
      <c r="B332" s="105"/>
      <c r="C332" s="104">
        <v>2320</v>
      </c>
      <c r="D332" s="49" t="s">
        <v>182</v>
      </c>
      <c r="E332" s="110">
        <v>228650</v>
      </c>
      <c r="F332" s="110">
        <v>228650</v>
      </c>
      <c r="G332" s="145">
        <v>228650</v>
      </c>
      <c r="H332" s="145">
        <f t="shared" si="6"/>
        <v>100</v>
      </c>
    </row>
    <row r="333" spans="1:8" s="33" customFormat="1" ht="21.75" customHeight="1">
      <c r="A333" s="104"/>
      <c r="B333" s="105"/>
      <c r="C333" s="104">
        <v>4210</v>
      </c>
      <c r="D333" s="49" t="s">
        <v>103</v>
      </c>
      <c r="E333" s="110">
        <v>0</v>
      </c>
      <c r="F333" s="110">
        <v>1850</v>
      </c>
      <c r="G333" s="145">
        <v>174.54</v>
      </c>
      <c r="H333" s="145">
        <f t="shared" si="6"/>
        <v>9.434594594594595</v>
      </c>
    </row>
    <row r="334" spans="1:8" s="33" customFormat="1" ht="18.75" customHeight="1">
      <c r="A334" s="104"/>
      <c r="B334" s="105"/>
      <c r="C334" s="104">
        <v>4300</v>
      </c>
      <c r="D334" s="49" t="s">
        <v>90</v>
      </c>
      <c r="E334" s="110">
        <v>0</v>
      </c>
      <c r="F334" s="110">
        <v>4000</v>
      </c>
      <c r="G334" s="145">
        <v>1254.06</v>
      </c>
      <c r="H334" s="145">
        <f t="shared" si="6"/>
        <v>31.351499999999998</v>
      </c>
    </row>
    <row r="335" spans="1:8" s="33" customFormat="1" ht="18.75" customHeight="1">
      <c r="A335" s="104"/>
      <c r="B335" s="105"/>
      <c r="C335" s="104">
        <v>4410</v>
      </c>
      <c r="D335" s="49" t="s">
        <v>101</v>
      </c>
      <c r="E335" s="110">
        <v>0</v>
      </c>
      <c r="F335" s="110">
        <v>1150</v>
      </c>
      <c r="G335" s="145">
        <v>978.53</v>
      </c>
      <c r="H335" s="145">
        <f t="shared" si="6"/>
        <v>85.08956521739131</v>
      </c>
    </row>
    <row r="336" spans="1:8" s="9" customFormat="1" ht="24.75" customHeight="1">
      <c r="A336" s="44" t="s">
        <v>141</v>
      </c>
      <c r="B336" s="45"/>
      <c r="C336" s="46"/>
      <c r="D336" s="47" t="s">
        <v>71</v>
      </c>
      <c r="E336" s="48">
        <f>SUM(E337,E343,E346,E350,E352,E354,E359,)</f>
        <v>10667918</v>
      </c>
      <c r="F336" s="48">
        <f>SUM(F337,F343,F346,F350,F352,F354,F359,)</f>
        <v>11106879</v>
      </c>
      <c r="G336" s="48">
        <f>SUM(G337,G343,G346,G350,G352,G354,G359,)</f>
        <v>11030303.84</v>
      </c>
      <c r="H336" s="41">
        <f t="shared" si="6"/>
        <v>99.31056095956389</v>
      </c>
    </row>
    <row r="337" spans="1:8" s="33" customFormat="1" ht="21.75" customHeight="1">
      <c r="A337" s="83"/>
      <c r="B337" s="100" t="s">
        <v>142</v>
      </c>
      <c r="C337" s="104"/>
      <c r="D337" s="49" t="s">
        <v>72</v>
      </c>
      <c r="E337" s="98">
        <f>SUM(E338:E342)</f>
        <v>8815636</v>
      </c>
      <c r="F337" s="98">
        <f>SUM(F338:F342)</f>
        <v>9109691</v>
      </c>
      <c r="G337" s="98">
        <f>SUM(G338:G342)</f>
        <v>9109484.879999999</v>
      </c>
      <c r="H337" s="145">
        <f t="shared" si="6"/>
        <v>99.99773735464791</v>
      </c>
    </row>
    <row r="338" spans="1:8" s="33" customFormat="1" ht="21" customHeight="1">
      <c r="A338" s="83"/>
      <c r="B338" s="100"/>
      <c r="C338" s="83">
        <v>4300</v>
      </c>
      <c r="D338" s="49" t="s">
        <v>90</v>
      </c>
      <c r="E338" s="110">
        <v>83000</v>
      </c>
      <c r="F338" s="110">
        <v>84500</v>
      </c>
      <c r="G338" s="145">
        <v>84407.77</v>
      </c>
      <c r="H338" s="145">
        <f t="shared" si="6"/>
        <v>99.89085207100592</v>
      </c>
    </row>
    <row r="339" spans="1:8" s="33" customFormat="1" ht="67.5">
      <c r="A339" s="83"/>
      <c r="B339" s="100"/>
      <c r="C339" s="83">
        <v>6010</v>
      </c>
      <c r="D339" s="49" t="s">
        <v>373</v>
      </c>
      <c r="E339" s="110">
        <v>0</v>
      </c>
      <c r="F339" s="110">
        <v>55</v>
      </c>
      <c r="G339" s="145">
        <v>54.79</v>
      </c>
      <c r="H339" s="145">
        <f t="shared" si="6"/>
        <v>99.61818181818181</v>
      </c>
    </row>
    <row r="340" spans="1:8" s="33" customFormat="1" ht="21" customHeight="1">
      <c r="A340" s="83"/>
      <c r="B340" s="100"/>
      <c r="C340" s="83">
        <v>6050</v>
      </c>
      <c r="D340" s="49" t="s">
        <v>84</v>
      </c>
      <c r="E340" s="110">
        <v>65000</v>
      </c>
      <c r="F340" s="110">
        <v>65000</v>
      </c>
      <c r="G340" s="145">
        <v>65000</v>
      </c>
      <c r="H340" s="145">
        <f t="shared" si="6"/>
        <v>100</v>
      </c>
    </row>
    <row r="341" spans="1:8" s="33" customFormat="1" ht="21" customHeight="1">
      <c r="A341" s="83"/>
      <c r="B341" s="100"/>
      <c r="C341" s="83">
        <v>6058</v>
      </c>
      <c r="D341" s="49" t="s">
        <v>84</v>
      </c>
      <c r="E341" s="110">
        <v>5717636</v>
      </c>
      <c r="F341" s="110">
        <v>5717636</v>
      </c>
      <c r="G341" s="145">
        <v>5717635.59</v>
      </c>
      <c r="H341" s="145">
        <f t="shared" si="6"/>
        <v>99.99999282920423</v>
      </c>
    </row>
    <row r="342" spans="1:8" s="33" customFormat="1" ht="21" customHeight="1">
      <c r="A342" s="83"/>
      <c r="B342" s="100"/>
      <c r="C342" s="83">
        <v>6059</v>
      </c>
      <c r="D342" s="49" t="s">
        <v>84</v>
      </c>
      <c r="E342" s="110">
        <v>2950000</v>
      </c>
      <c r="F342" s="110">
        <v>3242500</v>
      </c>
      <c r="G342" s="145">
        <v>3242386.73</v>
      </c>
      <c r="H342" s="145">
        <f t="shared" si="6"/>
        <v>99.9965067077872</v>
      </c>
    </row>
    <row r="343" spans="1:8" s="33" customFormat="1" ht="18" customHeight="1">
      <c r="A343" s="83"/>
      <c r="B343" s="100" t="s">
        <v>143</v>
      </c>
      <c r="C343" s="104"/>
      <c r="D343" s="49" t="s">
        <v>144</v>
      </c>
      <c r="E343" s="98">
        <f>SUM(E344:E345)</f>
        <v>677320</v>
      </c>
      <c r="F343" s="98">
        <f>SUM(F344:F345)</f>
        <v>669320</v>
      </c>
      <c r="G343" s="98">
        <f>SUM(G344:G345)</f>
        <v>664584.9</v>
      </c>
      <c r="H343" s="145">
        <f t="shared" si="6"/>
        <v>99.2925506484193</v>
      </c>
    </row>
    <row r="344" spans="1:8" s="33" customFormat="1" ht="21" customHeight="1">
      <c r="A344" s="83"/>
      <c r="B344" s="100"/>
      <c r="C344" s="104">
        <v>4210</v>
      </c>
      <c r="D344" s="49" t="s">
        <v>103</v>
      </c>
      <c r="E344" s="110">
        <v>8000</v>
      </c>
      <c r="F344" s="110">
        <v>4000</v>
      </c>
      <c r="G344" s="145">
        <v>0</v>
      </c>
      <c r="H344" s="145">
        <f t="shared" si="6"/>
        <v>0</v>
      </c>
    </row>
    <row r="345" spans="1:8" s="33" customFormat="1" ht="19.5" customHeight="1">
      <c r="A345" s="83"/>
      <c r="B345" s="100"/>
      <c r="C345" s="104">
        <v>4300</v>
      </c>
      <c r="D345" s="108" t="s">
        <v>90</v>
      </c>
      <c r="E345" s="110">
        <v>669320</v>
      </c>
      <c r="F345" s="110">
        <v>665320</v>
      </c>
      <c r="G345" s="145">
        <v>664584.9</v>
      </c>
      <c r="H345" s="145">
        <f t="shared" si="6"/>
        <v>99.889511813864</v>
      </c>
    </row>
    <row r="346" spans="1:8" s="33" customFormat="1" ht="21.75" customHeight="1">
      <c r="A346" s="83"/>
      <c r="B346" s="100" t="s">
        <v>145</v>
      </c>
      <c r="C346" s="104"/>
      <c r="D346" s="49" t="s">
        <v>184</v>
      </c>
      <c r="E346" s="98">
        <f>SUM(E347:E349)</f>
        <v>175492</v>
      </c>
      <c r="F346" s="98">
        <f>SUM(F347:F349)</f>
        <v>168814</v>
      </c>
      <c r="G346" s="98">
        <f>SUM(G347:G349)</f>
        <v>153428.63</v>
      </c>
      <c r="H346" s="145">
        <f t="shared" si="6"/>
        <v>90.88620019666615</v>
      </c>
    </row>
    <row r="347" spans="1:8" s="33" customFormat="1" ht="21" customHeight="1">
      <c r="A347" s="83"/>
      <c r="B347" s="100"/>
      <c r="C347" s="83">
        <v>4210</v>
      </c>
      <c r="D347" s="49" t="s">
        <v>103</v>
      </c>
      <c r="E347" s="110">
        <v>51850</v>
      </c>
      <c r="F347" s="110">
        <v>43372</v>
      </c>
      <c r="G347" s="145">
        <v>42731.84</v>
      </c>
      <c r="H347" s="145">
        <f t="shared" si="6"/>
        <v>98.52402471640688</v>
      </c>
    </row>
    <row r="348" spans="1:8" s="33" customFormat="1" ht="21" customHeight="1">
      <c r="A348" s="83"/>
      <c r="B348" s="100"/>
      <c r="C348" s="83">
        <v>4270</v>
      </c>
      <c r="D348" s="49" t="s">
        <v>89</v>
      </c>
      <c r="E348" s="110">
        <v>4000</v>
      </c>
      <c r="F348" s="110">
        <v>4000</v>
      </c>
      <c r="G348" s="145">
        <v>976</v>
      </c>
      <c r="H348" s="145">
        <f t="shared" si="6"/>
        <v>24.4</v>
      </c>
    </row>
    <row r="349" spans="1:8" s="33" customFormat="1" ht="21" customHeight="1">
      <c r="A349" s="83"/>
      <c r="B349" s="100"/>
      <c r="C349" s="83">
        <v>4300</v>
      </c>
      <c r="D349" s="49" t="s">
        <v>90</v>
      </c>
      <c r="E349" s="110">
        <v>119642</v>
      </c>
      <c r="F349" s="110">
        <v>121442</v>
      </c>
      <c r="G349" s="145">
        <v>109720.79</v>
      </c>
      <c r="H349" s="145">
        <f t="shared" si="6"/>
        <v>90.34830618731576</v>
      </c>
    </row>
    <row r="350" spans="1:8" s="33" customFormat="1" ht="21.75" customHeight="1">
      <c r="A350" s="83"/>
      <c r="B350" s="100" t="s">
        <v>146</v>
      </c>
      <c r="C350" s="104"/>
      <c r="D350" s="49" t="s">
        <v>147</v>
      </c>
      <c r="E350" s="98">
        <f>SUM(E351:E351)</f>
        <v>16000</v>
      </c>
      <c r="F350" s="98">
        <f>SUM(F351:F351)</f>
        <v>16000</v>
      </c>
      <c r="G350" s="98">
        <f>SUM(G351:G351)</f>
        <v>11350.51</v>
      </c>
      <c r="H350" s="145">
        <f t="shared" si="6"/>
        <v>70.9406875</v>
      </c>
    </row>
    <row r="351" spans="1:8" s="33" customFormat="1" ht="33.75">
      <c r="A351" s="83"/>
      <c r="B351" s="100"/>
      <c r="C351" s="104">
        <v>4520</v>
      </c>
      <c r="D351" s="49" t="s">
        <v>148</v>
      </c>
      <c r="E351" s="110">
        <v>16000</v>
      </c>
      <c r="F351" s="110">
        <v>16000</v>
      </c>
      <c r="G351" s="145">
        <v>11350.51</v>
      </c>
      <c r="H351" s="145">
        <f t="shared" si="6"/>
        <v>70.9406875</v>
      </c>
    </row>
    <row r="352" spans="1:8" s="33" customFormat="1" ht="21" customHeight="1">
      <c r="A352" s="83"/>
      <c r="B352" s="100" t="s">
        <v>149</v>
      </c>
      <c r="C352" s="104"/>
      <c r="D352" s="49" t="s">
        <v>150</v>
      </c>
      <c r="E352" s="98">
        <f>SUM(E353)</f>
        <v>78000</v>
      </c>
      <c r="F352" s="98">
        <f>SUM(F353)</f>
        <v>82500</v>
      </c>
      <c r="G352" s="98">
        <f>SUM(G353)</f>
        <v>82453.39</v>
      </c>
      <c r="H352" s="145">
        <f t="shared" si="6"/>
        <v>99.94350303030302</v>
      </c>
    </row>
    <row r="353" spans="1:8" s="33" customFormat="1" ht="21" customHeight="1">
      <c r="A353" s="83"/>
      <c r="B353" s="100"/>
      <c r="C353" s="104">
        <v>4300</v>
      </c>
      <c r="D353" s="108" t="s">
        <v>90</v>
      </c>
      <c r="E353" s="110">
        <v>78000</v>
      </c>
      <c r="F353" s="110">
        <v>82500</v>
      </c>
      <c r="G353" s="145">
        <v>82453.39</v>
      </c>
      <c r="H353" s="145">
        <f t="shared" si="6"/>
        <v>99.94350303030302</v>
      </c>
    </row>
    <row r="354" spans="1:8" s="33" customFormat="1" ht="21" customHeight="1">
      <c r="A354" s="83"/>
      <c r="B354" s="100" t="s">
        <v>151</v>
      </c>
      <c r="C354" s="104"/>
      <c r="D354" s="49" t="s">
        <v>152</v>
      </c>
      <c r="E354" s="98">
        <f>SUM(E355:E358)</f>
        <v>826000</v>
      </c>
      <c r="F354" s="98">
        <f>SUM(F355:F358)</f>
        <v>919954</v>
      </c>
      <c r="G354" s="98">
        <f>SUM(G355:G358)</f>
        <v>874854.53</v>
      </c>
      <c r="H354" s="145">
        <f t="shared" si="6"/>
        <v>95.09763857758105</v>
      </c>
    </row>
    <row r="355" spans="1:8" s="33" customFormat="1" ht="21" customHeight="1">
      <c r="A355" s="83"/>
      <c r="B355" s="105"/>
      <c r="C355" s="83">
        <v>4260</v>
      </c>
      <c r="D355" s="49" t="s">
        <v>106</v>
      </c>
      <c r="E355" s="110">
        <v>412000</v>
      </c>
      <c r="F355" s="110">
        <v>462000</v>
      </c>
      <c r="G355" s="145">
        <v>446399.59</v>
      </c>
      <c r="H355" s="145">
        <f t="shared" si="6"/>
        <v>96.62328787878789</v>
      </c>
    </row>
    <row r="356" spans="1:8" s="33" customFormat="1" ht="21" customHeight="1">
      <c r="A356" s="83"/>
      <c r="B356" s="105"/>
      <c r="C356" s="83">
        <v>4270</v>
      </c>
      <c r="D356" s="49" t="s">
        <v>89</v>
      </c>
      <c r="E356" s="110">
        <v>127000</v>
      </c>
      <c r="F356" s="110">
        <v>137000</v>
      </c>
      <c r="G356" s="145">
        <v>112325.07</v>
      </c>
      <c r="H356" s="145">
        <f t="shared" si="6"/>
        <v>81.98910218978102</v>
      </c>
    </row>
    <row r="357" spans="1:8" s="33" customFormat="1" ht="21" customHeight="1">
      <c r="A357" s="83"/>
      <c r="B357" s="105"/>
      <c r="C357" s="83">
        <v>4300</v>
      </c>
      <c r="D357" s="108" t="s">
        <v>90</v>
      </c>
      <c r="E357" s="110">
        <v>0</v>
      </c>
      <c r="F357" s="110">
        <v>36000</v>
      </c>
      <c r="G357" s="145">
        <v>35689.12</v>
      </c>
      <c r="H357" s="145">
        <f t="shared" si="6"/>
        <v>99.13644444444445</v>
      </c>
    </row>
    <row r="358" spans="1:8" s="33" customFormat="1" ht="21" customHeight="1">
      <c r="A358" s="83"/>
      <c r="B358" s="105"/>
      <c r="C358" s="83">
        <v>6050</v>
      </c>
      <c r="D358" s="49" t="s">
        <v>84</v>
      </c>
      <c r="E358" s="110">
        <v>287000</v>
      </c>
      <c r="F358" s="110">
        <v>284954</v>
      </c>
      <c r="G358" s="145">
        <v>280440.75</v>
      </c>
      <c r="H358" s="145">
        <f t="shared" si="6"/>
        <v>98.41614786948068</v>
      </c>
    </row>
    <row r="359" spans="1:8" s="33" customFormat="1" ht="21" customHeight="1">
      <c r="A359" s="83"/>
      <c r="B359" s="100" t="s">
        <v>153</v>
      </c>
      <c r="C359" s="104"/>
      <c r="D359" s="49" t="s">
        <v>6</v>
      </c>
      <c r="E359" s="98">
        <f>SUM(E360:E363)</f>
        <v>79470</v>
      </c>
      <c r="F359" s="98">
        <f>SUM(F360:F363)</f>
        <v>140600</v>
      </c>
      <c r="G359" s="98">
        <f>SUM(G360:G363)</f>
        <v>134147</v>
      </c>
      <c r="H359" s="145">
        <f t="shared" si="6"/>
        <v>95.4103840682788</v>
      </c>
    </row>
    <row r="360" spans="1:8" s="33" customFormat="1" ht="21" customHeight="1">
      <c r="A360" s="83"/>
      <c r="B360" s="105"/>
      <c r="C360" s="104">
        <v>4210</v>
      </c>
      <c r="D360" s="49" t="s">
        <v>103</v>
      </c>
      <c r="E360" s="110">
        <v>6970</v>
      </c>
      <c r="F360" s="110">
        <v>1000</v>
      </c>
      <c r="G360" s="145">
        <v>996.15</v>
      </c>
      <c r="H360" s="145">
        <f t="shared" si="6"/>
        <v>99.615</v>
      </c>
    </row>
    <row r="361" spans="1:8" s="33" customFormat="1" ht="21" customHeight="1">
      <c r="A361" s="83"/>
      <c r="B361" s="105"/>
      <c r="C361" s="83">
        <v>4260</v>
      </c>
      <c r="D361" s="49" t="s">
        <v>106</v>
      </c>
      <c r="E361" s="110">
        <v>3500</v>
      </c>
      <c r="F361" s="110">
        <v>3500</v>
      </c>
      <c r="G361" s="145">
        <v>2885.36</v>
      </c>
      <c r="H361" s="145">
        <f t="shared" si="6"/>
        <v>82.43885714285715</v>
      </c>
    </row>
    <row r="362" spans="1:8" s="33" customFormat="1" ht="21" customHeight="1">
      <c r="A362" s="83"/>
      <c r="B362" s="105"/>
      <c r="C362" s="83">
        <v>4270</v>
      </c>
      <c r="D362" s="49" t="s">
        <v>89</v>
      </c>
      <c r="E362" s="110">
        <v>5000</v>
      </c>
      <c r="F362" s="110">
        <v>10000</v>
      </c>
      <c r="G362" s="145">
        <v>6769.2</v>
      </c>
      <c r="H362" s="145">
        <f t="shared" si="6"/>
        <v>67.692</v>
      </c>
    </row>
    <row r="363" spans="1:8" s="33" customFormat="1" ht="21" customHeight="1">
      <c r="A363" s="83"/>
      <c r="B363" s="105"/>
      <c r="C363" s="104">
        <v>4300</v>
      </c>
      <c r="D363" s="108" t="s">
        <v>90</v>
      </c>
      <c r="E363" s="110">
        <v>64000</v>
      </c>
      <c r="F363" s="110">
        <v>126100</v>
      </c>
      <c r="G363" s="145">
        <v>123496.29</v>
      </c>
      <c r="H363" s="145">
        <f t="shared" si="6"/>
        <v>97.93520222045996</v>
      </c>
    </row>
    <row r="364" spans="1:8" s="8" customFormat="1" ht="24.75" customHeight="1">
      <c r="A364" s="44" t="s">
        <v>74</v>
      </c>
      <c r="B364" s="45"/>
      <c r="C364" s="46"/>
      <c r="D364" s="47" t="s">
        <v>154</v>
      </c>
      <c r="E364" s="48">
        <f>SUM(E365,E373,E375,)</f>
        <v>1637180</v>
      </c>
      <c r="F364" s="48">
        <f>SUM(F365,F373,F375,)</f>
        <v>1660474</v>
      </c>
      <c r="G364" s="48">
        <f>SUM(G365,G373,G375,)</f>
        <v>1659345.37</v>
      </c>
      <c r="H364" s="41">
        <f t="shared" si="6"/>
        <v>99.93202964936518</v>
      </c>
    </row>
    <row r="365" spans="1:8" s="33" customFormat="1" ht="21.75" customHeight="1">
      <c r="A365" s="83"/>
      <c r="B365" s="100" t="s">
        <v>155</v>
      </c>
      <c r="C365" s="104"/>
      <c r="D365" s="49" t="s">
        <v>183</v>
      </c>
      <c r="E365" s="98">
        <f>SUM(E366:E372)</f>
        <v>430780</v>
      </c>
      <c r="F365" s="98">
        <f>SUM(F366:F372)</f>
        <v>452074</v>
      </c>
      <c r="G365" s="98">
        <f>SUM(G366:G372)</f>
        <v>450945.37</v>
      </c>
      <c r="H365" s="145">
        <f t="shared" si="6"/>
        <v>99.75034397023495</v>
      </c>
    </row>
    <row r="366" spans="1:8" s="33" customFormat="1" ht="22.5">
      <c r="A366" s="83"/>
      <c r="B366" s="100"/>
      <c r="C366" s="104">
        <v>2480</v>
      </c>
      <c r="D366" s="49" t="s">
        <v>233</v>
      </c>
      <c r="E366" s="110">
        <v>387940</v>
      </c>
      <c r="F366" s="110">
        <v>391940</v>
      </c>
      <c r="G366" s="145">
        <v>391940</v>
      </c>
      <c r="H366" s="145">
        <f t="shared" si="6"/>
        <v>100</v>
      </c>
    </row>
    <row r="367" spans="1:8" s="33" customFormat="1" ht="21" customHeight="1">
      <c r="A367" s="83"/>
      <c r="B367" s="100"/>
      <c r="C367" s="83">
        <v>4210</v>
      </c>
      <c r="D367" s="49" t="s">
        <v>103</v>
      </c>
      <c r="E367" s="110">
        <v>19400</v>
      </c>
      <c r="F367" s="110">
        <v>29628</v>
      </c>
      <c r="G367" s="145">
        <v>29074.69</v>
      </c>
      <c r="H367" s="145">
        <f t="shared" si="6"/>
        <v>98.13247603618198</v>
      </c>
    </row>
    <row r="368" spans="1:8" s="33" customFormat="1" ht="21" customHeight="1">
      <c r="A368" s="83"/>
      <c r="B368" s="100"/>
      <c r="C368" s="83">
        <v>4260</v>
      </c>
      <c r="D368" s="49" t="s">
        <v>106</v>
      </c>
      <c r="E368" s="110">
        <v>11630</v>
      </c>
      <c r="F368" s="110">
        <v>8959</v>
      </c>
      <c r="G368" s="145">
        <v>8632.45</v>
      </c>
      <c r="H368" s="145">
        <f t="shared" si="6"/>
        <v>96.35506194887823</v>
      </c>
    </row>
    <row r="369" spans="1:8" s="33" customFormat="1" ht="21" customHeight="1">
      <c r="A369" s="83"/>
      <c r="B369" s="100"/>
      <c r="C369" s="83">
        <v>4270</v>
      </c>
      <c r="D369" s="49" t="s">
        <v>89</v>
      </c>
      <c r="E369" s="110">
        <v>0</v>
      </c>
      <c r="F369" s="110">
        <v>5583</v>
      </c>
      <c r="G369" s="145">
        <v>5571.31</v>
      </c>
      <c r="H369" s="145">
        <f t="shared" si="6"/>
        <v>99.79061436503672</v>
      </c>
    </row>
    <row r="370" spans="1:8" s="33" customFormat="1" ht="21" customHeight="1">
      <c r="A370" s="83"/>
      <c r="B370" s="100"/>
      <c r="C370" s="104">
        <v>4300</v>
      </c>
      <c r="D370" s="108" t="s">
        <v>90</v>
      </c>
      <c r="E370" s="110">
        <v>10825</v>
      </c>
      <c r="F370" s="110">
        <v>260</v>
      </c>
      <c r="G370" s="145">
        <v>188.23</v>
      </c>
      <c r="H370" s="145">
        <f t="shared" si="6"/>
        <v>72.39615384615384</v>
      </c>
    </row>
    <row r="371" spans="1:8" s="33" customFormat="1" ht="21" customHeight="1">
      <c r="A371" s="83"/>
      <c r="B371" s="100"/>
      <c r="C371" s="104">
        <v>4430</v>
      </c>
      <c r="D371" s="108" t="s">
        <v>105</v>
      </c>
      <c r="E371" s="110">
        <v>985</v>
      </c>
      <c r="F371" s="110">
        <v>4134</v>
      </c>
      <c r="G371" s="145">
        <v>4050.19</v>
      </c>
      <c r="H371" s="145">
        <f t="shared" si="6"/>
        <v>97.97266569908079</v>
      </c>
    </row>
    <row r="372" spans="1:8" s="33" customFormat="1" ht="24" customHeight="1">
      <c r="A372" s="83"/>
      <c r="B372" s="100"/>
      <c r="C372" s="104">
        <v>6060</v>
      </c>
      <c r="D372" s="49" t="s">
        <v>107</v>
      </c>
      <c r="E372" s="110">
        <v>0</v>
      </c>
      <c r="F372" s="110">
        <v>11570</v>
      </c>
      <c r="G372" s="145">
        <v>11488.5</v>
      </c>
      <c r="H372" s="145">
        <f t="shared" si="6"/>
        <v>99.29559204840103</v>
      </c>
    </row>
    <row r="373" spans="1:8" s="33" customFormat="1" ht="21.75" customHeight="1">
      <c r="A373" s="83"/>
      <c r="B373" s="100" t="s">
        <v>75</v>
      </c>
      <c r="C373" s="104"/>
      <c r="D373" s="49" t="s">
        <v>76</v>
      </c>
      <c r="E373" s="98">
        <f>SUM(E374)</f>
        <v>855480</v>
      </c>
      <c r="F373" s="98">
        <f>SUM(F374)</f>
        <v>855480</v>
      </c>
      <c r="G373" s="98">
        <f>SUM(G374)</f>
        <v>855480</v>
      </c>
      <c r="H373" s="145">
        <f t="shared" si="6"/>
        <v>100</v>
      </c>
    </row>
    <row r="374" spans="1:8" s="33" customFormat="1" ht="27" customHeight="1">
      <c r="A374" s="83"/>
      <c r="B374" s="100"/>
      <c r="C374" s="104">
        <v>2480</v>
      </c>
      <c r="D374" s="49" t="s">
        <v>233</v>
      </c>
      <c r="E374" s="110">
        <v>855480</v>
      </c>
      <c r="F374" s="110">
        <v>855480</v>
      </c>
      <c r="G374" s="145">
        <v>855480</v>
      </c>
      <c r="H374" s="145">
        <f t="shared" si="6"/>
        <v>100</v>
      </c>
    </row>
    <row r="375" spans="1:8" s="33" customFormat="1" ht="18.75" customHeight="1">
      <c r="A375" s="83"/>
      <c r="B375" s="100" t="s">
        <v>157</v>
      </c>
      <c r="C375" s="104"/>
      <c r="D375" s="49" t="s">
        <v>158</v>
      </c>
      <c r="E375" s="98">
        <f>SUM(E376)</f>
        <v>350920</v>
      </c>
      <c r="F375" s="98">
        <f>SUM(F376)</f>
        <v>352920</v>
      </c>
      <c r="G375" s="98">
        <f>SUM(G376)</f>
        <v>352920</v>
      </c>
      <c r="H375" s="145">
        <f t="shared" si="6"/>
        <v>100</v>
      </c>
    </row>
    <row r="376" spans="1:8" s="33" customFormat="1" ht="25.5" customHeight="1">
      <c r="A376" s="83"/>
      <c r="B376" s="100"/>
      <c r="C376" s="104">
        <v>2480</v>
      </c>
      <c r="D376" s="49" t="s">
        <v>233</v>
      </c>
      <c r="E376" s="110">
        <v>350920</v>
      </c>
      <c r="F376" s="110">
        <v>352920</v>
      </c>
      <c r="G376" s="145">
        <v>352920</v>
      </c>
      <c r="H376" s="145">
        <f t="shared" si="6"/>
        <v>100</v>
      </c>
    </row>
    <row r="377" spans="1:8" s="8" customFormat="1" ht="19.5" customHeight="1">
      <c r="A377" s="44" t="s">
        <v>159</v>
      </c>
      <c r="B377" s="45"/>
      <c r="C377" s="46"/>
      <c r="D377" s="47" t="s">
        <v>77</v>
      </c>
      <c r="E377" s="48">
        <f>SUM(E383,E380,E378)</f>
        <v>397640</v>
      </c>
      <c r="F377" s="48">
        <f>SUM(F383,F380,F378)</f>
        <v>446074</v>
      </c>
      <c r="G377" s="48">
        <f>SUM(G383,G380,G378)</f>
        <v>384333.83</v>
      </c>
      <c r="H377" s="41">
        <f t="shared" si="6"/>
        <v>86.15920901016423</v>
      </c>
    </row>
    <row r="378" spans="1:8" s="33" customFormat="1" ht="19.5" customHeight="1">
      <c r="A378" s="83"/>
      <c r="B378" s="105">
        <v>92601</v>
      </c>
      <c r="C378" s="104"/>
      <c r="D378" s="49" t="s">
        <v>414</v>
      </c>
      <c r="E378" s="98">
        <f>SUM(E379)</f>
        <v>0</v>
      </c>
      <c r="F378" s="98">
        <f>SUM(F379)</f>
        <v>20000</v>
      </c>
      <c r="G378" s="98">
        <f>SUM(G379)</f>
        <v>0</v>
      </c>
      <c r="H378" s="145">
        <f t="shared" si="6"/>
        <v>0</v>
      </c>
    </row>
    <row r="379" spans="1:8" s="33" customFormat="1" ht="19.5" customHeight="1">
      <c r="A379" s="83"/>
      <c r="B379" s="105"/>
      <c r="C379" s="104">
        <v>4300</v>
      </c>
      <c r="D379" s="108" t="s">
        <v>90</v>
      </c>
      <c r="E379" s="98">
        <v>0</v>
      </c>
      <c r="F379" s="98">
        <v>20000</v>
      </c>
      <c r="G379" s="145">
        <v>0</v>
      </c>
      <c r="H379" s="145">
        <f t="shared" si="6"/>
        <v>0</v>
      </c>
    </row>
    <row r="380" spans="1:8" s="33" customFormat="1" ht="19.5" customHeight="1">
      <c r="A380" s="83"/>
      <c r="B380" s="105">
        <v>92604</v>
      </c>
      <c r="C380" s="104"/>
      <c r="D380" s="49" t="s">
        <v>249</v>
      </c>
      <c r="E380" s="98">
        <f>SUM(E381:E382)</f>
        <v>156250</v>
      </c>
      <c r="F380" s="98">
        <f>SUM(F381:F382)</f>
        <v>132750</v>
      </c>
      <c r="G380" s="98">
        <f>SUM(G381:G382)</f>
        <v>131357.6</v>
      </c>
      <c r="H380" s="145">
        <f t="shared" si="6"/>
        <v>98.95111111111112</v>
      </c>
    </row>
    <row r="381" spans="1:8" s="33" customFormat="1" ht="19.5" customHeight="1">
      <c r="A381" s="83"/>
      <c r="B381" s="105"/>
      <c r="C381" s="104">
        <v>4150</v>
      </c>
      <c r="D381" s="49" t="s">
        <v>421</v>
      </c>
      <c r="E381" s="98">
        <v>0</v>
      </c>
      <c r="F381" s="110">
        <v>50000</v>
      </c>
      <c r="G381" s="145">
        <v>50000</v>
      </c>
      <c r="H381" s="145">
        <f t="shared" si="6"/>
        <v>100</v>
      </c>
    </row>
    <row r="382" spans="1:8" s="33" customFormat="1" ht="19.5" customHeight="1">
      <c r="A382" s="83"/>
      <c r="B382" s="105"/>
      <c r="C382" s="104">
        <v>4300</v>
      </c>
      <c r="D382" s="108" t="s">
        <v>90</v>
      </c>
      <c r="E382" s="110">
        <v>156250</v>
      </c>
      <c r="F382" s="110">
        <v>82750</v>
      </c>
      <c r="G382" s="145">
        <v>81357.6</v>
      </c>
      <c r="H382" s="145">
        <f t="shared" si="6"/>
        <v>98.31734138972811</v>
      </c>
    </row>
    <row r="383" spans="1:8" s="33" customFormat="1" ht="25.5" customHeight="1">
      <c r="A383" s="104"/>
      <c r="B383" s="107">
        <v>92605</v>
      </c>
      <c r="C383" s="104"/>
      <c r="D383" s="49" t="s">
        <v>78</v>
      </c>
      <c r="E383" s="98">
        <f>SUM(E384:E390)</f>
        <v>241390</v>
      </c>
      <c r="F383" s="98">
        <f>SUM(F384:F390)</f>
        <v>293324</v>
      </c>
      <c r="G383" s="98">
        <f>SUM(G384:G390)</f>
        <v>252976.23</v>
      </c>
      <c r="H383" s="145">
        <f t="shared" si="6"/>
        <v>86.24464073856896</v>
      </c>
    </row>
    <row r="384" spans="1:8" s="33" customFormat="1" ht="67.5">
      <c r="A384" s="104"/>
      <c r="B384" s="107"/>
      <c r="C384" s="104">
        <v>2320</v>
      </c>
      <c r="D384" s="49" t="s">
        <v>182</v>
      </c>
      <c r="E384" s="98">
        <v>0</v>
      </c>
      <c r="F384" s="110">
        <v>2200</v>
      </c>
      <c r="G384" s="145">
        <v>2200</v>
      </c>
      <c r="H384" s="145">
        <f t="shared" si="6"/>
        <v>100</v>
      </c>
    </row>
    <row r="385" spans="1:8" s="33" customFormat="1" ht="33.75" customHeight="1">
      <c r="A385" s="104"/>
      <c r="B385" s="107"/>
      <c r="C385" s="104">
        <v>2630</v>
      </c>
      <c r="D385" s="17" t="s">
        <v>315</v>
      </c>
      <c r="E385" s="110">
        <v>142000</v>
      </c>
      <c r="F385" s="110">
        <v>142000</v>
      </c>
      <c r="G385" s="145">
        <v>141997.06</v>
      </c>
      <c r="H385" s="145">
        <f t="shared" si="6"/>
        <v>99.99792957746479</v>
      </c>
    </row>
    <row r="386" spans="1:8" s="33" customFormat="1" ht="21" customHeight="1">
      <c r="A386" s="104"/>
      <c r="B386" s="107"/>
      <c r="C386" s="104">
        <v>4170</v>
      </c>
      <c r="D386" s="49" t="s">
        <v>246</v>
      </c>
      <c r="E386" s="110">
        <v>20000</v>
      </c>
      <c r="F386" s="110">
        <v>37252</v>
      </c>
      <c r="G386" s="145">
        <v>26137.4</v>
      </c>
      <c r="H386" s="145">
        <f t="shared" si="6"/>
        <v>70.16374959733706</v>
      </c>
    </row>
    <row r="387" spans="1:8" s="33" customFormat="1" ht="21.75" customHeight="1">
      <c r="A387" s="104"/>
      <c r="B387" s="100"/>
      <c r="C387" s="83">
        <v>4210</v>
      </c>
      <c r="D387" s="49" t="s">
        <v>103</v>
      </c>
      <c r="E387" s="110">
        <v>17890</v>
      </c>
      <c r="F387" s="110">
        <v>27380</v>
      </c>
      <c r="G387" s="145">
        <v>27376.76</v>
      </c>
      <c r="H387" s="145">
        <f t="shared" si="6"/>
        <v>99.9881665449233</v>
      </c>
    </row>
    <row r="388" spans="1:8" s="33" customFormat="1" ht="19.5" customHeight="1">
      <c r="A388" s="104"/>
      <c r="B388" s="100"/>
      <c r="C388" s="83">
        <v>4260</v>
      </c>
      <c r="D388" s="49" t="s">
        <v>106</v>
      </c>
      <c r="E388" s="110">
        <v>500</v>
      </c>
      <c r="F388" s="110">
        <v>300</v>
      </c>
      <c r="G388" s="145">
        <v>279.19</v>
      </c>
      <c r="H388" s="145">
        <f t="shared" si="6"/>
        <v>93.06333333333333</v>
      </c>
    </row>
    <row r="389" spans="1:8" s="33" customFormat="1" ht="19.5" customHeight="1">
      <c r="A389" s="104"/>
      <c r="B389" s="100"/>
      <c r="C389" s="104">
        <v>4300</v>
      </c>
      <c r="D389" s="108" t="s">
        <v>90</v>
      </c>
      <c r="E389" s="110">
        <v>61000</v>
      </c>
      <c r="F389" s="110">
        <v>71032</v>
      </c>
      <c r="G389" s="145">
        <v>41825.97</v>
      </c>
      <c r="H389" s="145">
        <f t="shared" si="6"/>
        <v>58.88327795922964</v>
      </c>
    </row>
    <row r="390" spans="1:8" s="33" customFormat="1" ht="24" customHeight="1">
      <c r="A390" s="104"/>
      <c r="B390" s="83"/>
      <c r="C390" s="104">
        <v>6050</v>
      </c>
      <c r="D390" s="49" t="s">
        <v>84</v>
      </c>
      <c r="E390" s="110">
        <v>0</v>
      </c>
      <c r="F390" s="110">
        <v>13160</v>
      </c>
      <c r="G390" s="145">
        <v>13159.85</v>
      </c>
      <c r="H390" s="145">
        <f t="shared" si="6"/>
        <v>99.99886018237082</v>
      </c>
    </row>
    <row r="391" spans="1:8" s="9" customFormat="1" ht="24.75" customHeight="1">
      <c r="A391" s="11"/>
      <c r="B391" s="11"/>
      <c r="C391" s="11"/>
      <c r="D391" s="46" t="s">
        <v>79</v>
      </c>
      <c r="E391" s="48">
        <f>SUM(E377,E364,E336,E304,E242,E229,E152,E149,E145,E137,E105,E91,E48,E41,E25,E15,E8,)</f>
        <v>47763013</v>
      </c>
      <c r="F391" s="48">
        <f>SUM(F377,F364,F336,F304,F242,F229,F152,F149,F145,F137,F105,F91,F48,F41,F25,F15,F8,)</f>
        <v>51536933</v>
      </c>
      <c r="G391" s="48">
        <f>SUM(G377,G364,G336,G304,G242,G229,G152,G149,G145,G137,G105,G91,G48,G41,G25,G15,G8,)</f>
        <v>50060924.96000001</v>
      </c>
      <c r="H391" s="41">
        <f t="shared" si="6"/>
        <v>97.13601886243407</v>
      </c>
    </row>
    <row r="392" spans="1:4" ht="12.75">
      <c r="A392" s="74"/>
      <c r="B392" s="74"/>
      <c r="C392" s="74"/>
      <c r="D392" s="74"/>
    </row>
    <row r="393" ht="12.75">
      <c r="D393" s="74"/>
    </row>
    <row r="394" spans="4:6" ht="12.75">
      <c r="D394" s="74"/>
      <c r="F394" s="130"/>
    </row>
    <row r="395" spans="4:6" ht="12.75">
      <c r="D395" s="74"/>
      <c r="E395" s="166"/>
      <c r="F395" s="169"/>
    </row>
    <row r="396" spans="1:8" s="31" customFormat="1" ht="12.75">
      <c r="A396" s="32"/>
      <c r="B396" s="32"/>
      <c r="C396" s="32"/>
      <c r="D396" s="146"/>
      <c r="E396" s="169"/>
      <c r="F396" s="169"/>
      <c r="G396" s="256"/>
      <c r="H396" s="256"/>
    </row>
    <row r="397" spans="1:8" s="31" customFormat="1" ht="12.75">
      <c r="A397" s="32"/>
      <c r="B397" s="32"/>
      <c r="C397" s="32"/>
      <c r="D397" s="146"/>
      <c r="E397" s="169"/>
      <c r="F397" s="227"/>
      <c r="G397" s="256"/>
      <c r="H397" s="256"/>
    </row>
    <row r="398" spans="1:8" s="31" customFormat="1" ht="12.75">
      <c r="A398" s="32"/>
      <c r="B398" s="32"/>
      <c r="C398" s="32"/>
      <c r="D398" s="32"/>
      <c r="E398" s="130"/>
      <c r="F398" s="227"/>
      <c r="G398" s="256"/>
      <c r="H398" s="256"/>
    </row>
    <row r="399" spans="1:8" s="31" customFormat="1" ht="12.75">
      <c r="A399" s="32"/>
      <c r="B399" s="32"/>
      <c r="C399" s="32"/>
      <c r="D399" s="32"/>
      <c r="E399" s="130"/>
      <c r="F399" s="227"/>
      <c r="G399" s="256"/>
      <c r="H399" s="256"/>
    </row>
    <row r="400" spans="1:8" s="31" customFormat="1" ht="12.75">
      <c r="A400" s="32"/>
      <c r="B400" s="32"/>
      <c r="C400" s="32"/>
      <c r="D400" s="32"/>
      <c r="E400" s="130"/>
      <c r="F400" s="227"/>
      <c r="G400" s="256"/>
      <c r="H400" s="256"/>
    </row>
    <row r="401" spans="1:8" s="31" customFormat="1" ht="12.75">
      <c r="A401" s="32"/>
      <c r="B401" s="32"/>
      <c r="C401" s="32"/>
      <c r="D401" s="32"/>
      <c r="E401" s="130"/>
      <c r="F401" s="227"/>
      <c r="G401" s="256"/>
      <c r="H401" s="256"/>
    </row>
    <row r="402" spans="1:8" s="31" customFormat="1" ht="12.75">
      <c r="A402" s="32"/>
      <c r="B402" s="32"/>
      <c r="C402" s="32"/>
      <c r="D402" s="32"/>
      <c r="E402" s="130"/>
      <c r="F402" s="227"/>
      <c r="G402" s="256"/>
      <c r="H402" s="256"/>
    </row>
    <row r="403" spans="1:8" s="31" customFormat="1" ht="12.75">
      <c r="A403" s="32"/>
      <c r="B403" s="32"/>
      <c r="C403" s="32"/>
      <c r="D403" s="32"/>
      <c r="E403" s="130"/>
      <c r="F403" s="227"/>
      <c r="G403" s="256"/>
      <c r="H403" s="256"/>
    </row>
    <row r="404" spans="1:8" s="31" customFormat="1" ht="12.75">
      <c r="A404" s="32"/>
      <c r="B404" s="32"/>
      <c r="C404" s="32"/>
      <c r="D404" s="32"/>
      <c r="E404" s="130"/>
      <c r="F404" s="227"/>
      <c r="G404" s="256"/>
      <c r="H404" s="256"/>
    </row>
    <row r="405" spans="1:8" s="31" customFormat="1" ht="12.75">
      <c r="A405" s="32"/>
      <c r="B405" s="32"/>
      <c r="C405" s="32"/>
      <c r="D405" s="32"/>
      <c r="E405" s="130"/>
      <c r="F405" s="227"/>
      <c r="G405" s="256"/>
      <c r="H405" s="256"/>
    </row>
    <row r="406" spans="1:8" s="31" customFormat="1" ht="12.75">
      <c r="A406" s="32"/>
      <c r="B406" s="32"/>
      <c r="C406" s="32"/>
      <c r="D406" s="32"/>
      <c r="E406" s="130"/>
      <c r="F406" s="130"/>
      <c r="G406" s="256"/>
      <c r="H406" s="256"/>
    </row>
    <row r="407" spans="1:8" s="31" customFormat="1" ht="12.75">
      <c r="A407" s="32"/>
      <c r="B407" s="32"/>
      <c r="C407" s="32"/>
      <c r="D407" s="32"/>
      <c r="E407" s="130"/>
      <c r="F407" s="130"/>
      <c r="G407" s="256"/>
      <c r="H407" s="256"/>
    </row>
    <row r="408" spans="1:8" s="31" customFormat="1" ht="12.75">
      <c r="A408" s="32"/>
      <c r="B408" s="32"/>
      <c r="C408" s="32"/>
      <c r="D408" s="32"/>
      <c r="E408" s="130"/>
      <c r="F408" s="130"/>
      <c r="G408" s="256"/>
      <c r="H408" s="256"/>
    </row>
    <row r="409" spans="1:8" s="31" customFormat="1" ht="12.75">
      <c r="A409" s="32"/>
      <c r="B409" s="32"/>
      <c r="C409" s="32"/>
      <c r="D409" s="32"/>
      <c r="E409" s="130"/>
      <c r="F409" s="130"/>
      <c r="G409" s="256"/>
      <c r="H409" s="256"/>
    </row>
    <row r="410" spans="1:8" s="31" customFormat="1" ht="12.75">
      <c r="A410" s="32"/>
      <c r="B410" s="32"/>
      <c r="C410" s="32"/>
      <c r="D410" s="32"/>
      <c r="E410" s="130"/>
      <c r="F410" s="130"/>
      <c r="G410" s="256"/>
      <c r="H410" s="256"/>
    </row>
    <row r="411" spans="1:8" s="31" customFormat="1" ht="12.75">
      <c r="A411" s="32"/>
      <c r="B411" s="32"/>
      <c r="C411" s="32"/>
      <c r="D411" s="32"/>
      <c r="E411" s="130"/>
      <c r="F411" s="130"/>
      <c r="G411" s="256"/>
      <c r="H411" s="256"/>
    </row>
    <row r="412" spans="1:8" s="31" customFormat="1" ht="12.75">
      <c r="A412" s="32"/>
      <c r="B412" s="32"/>
      <c r="C412" s="32"/>
      <c r="D412" s="32"/>
      <c r="E412" s="130"/>
      <c r="F412" s="130"/>
      <c r="G412" s="256"/>
      <c r="H412" s="256"/>
    </row>
    <row r="413" spans="1:8" s="31" customFormat="1" ht="12.75">
      <c r="A413" s="32"/>
      <c r="B413" s="32"/>
      <c r="C413" s="32"/>
      <c r="D413" s="32"/>
      <c r="E413" s="130"/>
      <c r="F413" s="130"/>
      <c r="G413" s="256"/>
      <c r="H413" s="256"/>
    </row>
    <row r="414" spans="1:8" s="31" customFormat="1" ht="12.75">
      <c r="A414" s="32"/>
      <c r="B414" s="32"/>
      <c r="C414" s="32"/>
      <c r="D414" s="32"/>
      <c r="E414" s="130"/>
      <c r="F414" s="130"/>
      <c r="G414" s="256"/>
      <c r="H414" s="256"/>
    </row>
    <row r="415" spans="1:8" s="31" customFormat="1" ht="12.75">
      <c r="A415" s="32"/>
      <c r="B415" s="32"/>
      <c r="C415" s="32"/>
      <c r="D415" s="32"/>
      <c r="E415" s="130"/>
      <c r="F415" s="130"/>
      <c r="G415" s="256"/>
      <c r="H415" s="256"/>
    </row>
    <row r="416" spans="1:8" s="31" customFormat="1" ht="12.75">
      <c r="A416" s="32"/>
      <c r="B416" s="32"/>
      <c r="C416" s="32"/>
      <c r="D416" s="32"/>
      <c r="E416" s="130"/>
      <c r="F416" s="130"/>
      <c r="G416" s="256"/>
      <c r="H416" s="256"/>
    </row>
    <row r="417" spans="1:8" s="31" customFormat="1" ht="12.75">
      <c r="A417" s="32"/>
      <c r="B417" s="32"/>
      <c r="C417" s="32"/>
      <c r="D417" s="32"/>
      <c r="E417" s="130"/>
      <c r="F417" s="130"/>
      <c r="G417" s="256"/>
      <c r="H417" s="256"/>
    </row>
    <row r="418" spans="1:8" s="31" customFormat="1" ht="12.75">
      <c r="A418" s="32"/>
      <c r="B418" s="32"/>
      <c r="C418" s="32"/>
      <c r="D418" s="32"/>
      <c r="E418" s="130"/>
      <c r="F418" s="130"/>
      <c r="G418" s="256"/>
      <c r="H418" s="256"/>
    </row>
    <row r="419" spans="1:8" s="31" customFormat="1" ht="12.75">
      <c r="A419" s="32"/>
      <c r="B419" s="32"/>
      <c r="C419" s="32"/>
      <c r="D419" s="32"/>
      <c r="E419" s="130"/>
      <c r="F419" s="130"/>
      <c r="G419" s="256"/>
      <c r="H419" s="256"/>
    </row>
    <row r="420" spans="1:8" s="31" customFormat="1" ht="12.75">
      <c r="A420" s="32"/>
      <c r="B420" s="32"/>
      <c r="C420" s="32"/>
      <c r="D420" s="32"/>
      <c r="E420" s="130"/>
      <c r="F420" s="130"/>
      <c r="G420" s="256"/>
      <c r="H420" s="256"/>
    </row>
    <row r="421" spans="1:8" s="31" customFormat="1" ht="12.75">
      <c r="A421" s="32"/>
      <c r="B421" s="32"/>
      <c r="C421" s="32"/>
      <c r="D421" s="32"/>
      <c r="E421" s="130"/>
      <c r="F421" s="130"/>
      <c r="G421" s="256"/>
      <c r="H421" s="256"/>
    </row>
    <row r="422" spans="1:8" s="31" customFormat="1" ht="12.75">
      <c r="A422" s="32"/>
      <c r="B422" s="32"/>
      <c r="C422" s="32"/>
      <c r="D422" s="32"/>
      <c r="E422" s="130"/>
      <c r="F422" s="130"/>
      <c r="G422" s="256"/>
      <c r="H422" s="256"/>
    </row>
    <row r="423" spans="1:8" s="31" customFormat="1" ht="12.75">
      <c r="A423" s="32"/>
      <c r="B423" s="32"/>
      <c r="C423" s="32"/>
      <c r="D423" s="32"/>
      <c r="E423" s="130"/>
      <c r="F423" s="130"/>
      <c r="G423" s="256"/>
      <c r="H423" s="256"/>
    </row>
    <row r="424" spans="1:8" s="31" customFormat="1" ht="12.75">
      <c r="A424" s="32"/>
      <c r="B424" s="32"/>
      <c r="C424" s="32"/>
      <c r="D424" s="32"/>
      <c r="E424" s="130"/>
      <c r="F424" s="130"/>
      <c r="G424" s="256"/>
      <c r="H424" s="256"/>
    </row>
    <row r="425" spans="1:8" s="31" customFormat="1" ht="12.75">
      <c r="A425" s="32"/>
      <c r="B425" s="32"/>
      <c r="C425" s="32"/>
      <c r="D425" s="32"/>
      <c r="E425" s="130"/>
      <c r="F425" s="130"/>
      <c r="G425" s="256"/>
      <c r="H425" s="256"/>
    </row>
    <row r="426" spans="1:8" s="31" customFormat="1" ht="12.75">
      <c r="A426" s="32"/>
      <c r="B426" s="32"/>
      <c r="C426" s="32"/>
      <c r="D426" s="32"/>
      <c r="E426" s="130"/>
      <c r="F426" s="130"/>
      <c r="G426" s="256"/>
      <c r="H426" s="256"/>
    </row>
    <row r="427" spans="1:8" s="31" customFormat="1" ht="12.75">
      <c r="A427" s="32"/>
      <c r="B427" s="32"/>
      <c r="C427" s="32"/>
      <c r="D427" s="32"/>
      <c r="E427" s="130"/>
      <c r="F427" s="130"/>
      <c r="G427" s="256"/>
      <c r="H427" s="256"/>
    </row>
    <row r="428" spans="1:8" s="31" customFormat="1" ht="12.75">
      <c r="A428" s="32"/>
      <c r="B428" s="32"/>
      <c r="C428" s="32"/>
      <c r="D428" s="32"/>
      <c r="E428" s="130"/>
      <c r="F428" s="130"/>
      <c r="G428" s="256"/>
      <c r="H428" s="256"/>
    </row>
    <row r="429" spans="1:8" s="31" customFormat="1" ht="12.75">
      <c r="A429" s="32"/>
      <c r="B429" s="32"/>
      <c r="C429" s="32"/>
      <c r="D429" s="32"/>
      <c r="E429" s="130"/>
      <c r="F429" s="130"/>
      <c r="G429" s="256"/>
      <c r="H429" s="256"/>
    </row>
    <row r="430" spans="1:8" s="31" customFormat="1" ht="12.75">
      <c r="A430" s="32"/>
      <c r="B430" s="32"/>
      <c r="C430" s="32"/>
      <c r="D430" s="32"/>
      <c r="E430" s="130"/>
      <c r="F430" s="130"/>
      <c r="G430" s="256"/>
      <c r="H430" s="256"/>
    </row>
    <row r="431" spans="1:8" s="31" customFormat="1" ht="12.75">
      <c r="A431" s="32"/>
      <c r="B431" s="32"/>
      <c r="C431" s="32"/>
      <c r="D431" s="32"/>
      <c r="E431" s="130"/>
      <c r="F431" s="130"/>
      <c r="G431" s="256"/>
      <c r="H431" s="256"/>
    </row>
    <row r="432" spans="1:8" s="31" customFormat="1" ht="12.75">
      <c r="A432" s="32"/>
      <c r="B432" s="32"/>
      <c r="C432" s="32"/>
      <c r="D432" s="32"/>
      <c r="E432" s="130"/>
      <c r="F432" s="130"/>
      <c r="G432" s="256"/>
      <c r="H432" s="256"/>
    </row>
    <row r="433" spans="1:8" s="31" customFormat="1" ht="12.75">
      <c r="A433" s="32"/>
      <c r="B433" s="32"/>
      <c r="C433" s="32"/>
      <c r="D433" s="32"/>
      <c r="E433" s="130"/>
      <c r="F433" s="130"/>
      <c r="G433" s="256"/>
      <c r="H433" s="256"/>
    </row>
    <row r="434" spans="1:8" s="31" customFormat="1" ht="12.75">
      <c r="A434" s="32"/>
      <c r="B434" s="32"/>
      <c r="C434" s="32"/>
      <c r="D434" s="32"/>
      <c r="E434" s="130"/>
      <c r="F434" s="130"/>
      <c r="G434" s="256"/>
      <c r="H434" s="256"/>
    </row>
    <row r="435" spans="1:8" s="31" customFormat="1" ht="12.75">
      <c r="A435" s="32"/>
      <c r="B435" s="32"/>
      <c r="C435" s="32"/>
      <c r="D435" s="32"/>
      <c r="E435" s="130"/>
      <c r="F435" s="130"/>
      <c r="G435" s="256"/>
      <c r="H435" s="256"/>
    </row>
    <row r="436" spans="1:8" s="31" customFormat="1" ht="12.75">
      <c r="A436" s="32"/>
      <c r="B436" s="32"/>
      <c r="C436" s="32"/>
      <c r="D436" s="32"/>
      <c r="E436" s="130"/>
      <c r="F436" s="130"/>
      <c r="G436" s="256"/>
      <c r="H436" s="256"/>
    </row>
    <row r="437" spans="1:8" s="31" customFormat="1" ht="12.75">
      <c r="A437" s="32"/>
      <c r="B437" s="32"/>
      <c r="C437" s="32"/>
      <c r="D437" s="32"/>
      <c r="E437" s="130"/>
      <c r="F437" s="130"/>
      <c r="G437" s="256"/>
      <c r="H437" s="256"/>
    </row>
    <row r="438" spans="1:8" s="31" customFormat="1" ht="12.75">
      <c r="A438" s="32"/>
      <c r="B438" s="32"/>
      <c r="C438" s="32"/>
      <c r="D438" s="32"/>
      <c r="E438" s="130"/>
      <c r="F438" s="130"/>
      <c r="G438" s="256"/>
      <c r="H438" s="256"/>
    </row>
    <row r="439" spans="1:8" s="31" customFormat="1" ht="12.75">
      <c r="A439" s="32"/>
      <c r="B439" s="32"/>
      <c r="C439" s="32"/>
      <c r="D439" s="32"/>
      <c r="E439" s="130"/>
      <c r="F439" s="130"/>
      <c r="G439" s="256"/>
      <c r="H439" s="256"/>
    </row>
    <row r="440" spans="1:8" s="31" customFormat="1" ht="12.75">
      <c r="A440" s="32"/>
      <c r="B440" s="32"/>
      <c r="C440" s="32"/>
      <c r="D440" s="32"/>
      <c r="E440" s="130"/>
      <c r="F440" s="130"/>
      <c r="G440" s="256"/>
      <c r="H440" s="256"/>
    </row>
    <row r="441" spans="1:8" s="31" customFormat="1" ht="12.75">
      <c r="A441" s="32"/>
      <c r="B441" s="32"/>
      <c r="C441" s="32"/>
      <c r="D441" s="32"/>
      <c r="E441" s="130"/>
      <c r="F441" s="130"/>
      <c r="G441" s="256"/>
      <c r="H441" s="256"/>
    </row>
    <row r="442" spans="1:8" s="31" customFormat="1" ht="12.75">
      <c r="A442" s="32"/>
      <c r="B442" s="32"/>
      <c r="C442" s="32"/>
      <c r="D442" s="32"/>
      <c r="E442" s="130"/>
      <c r="F442" s="130"/>
      <c r="G442" s="256"/>
      <c r="H442" s="256"/>
    </row>
    <row r="443" spans="1:8" s="31" customFormat="1" ht="12.75">
      <c r="A443" s="32"/>
      <c r="B443" s="32"/>
      <c r="C443" s="32"/>
      <c r="D443" s="32"/>
      <c r="E443" s="130"/>
      <c r="F443" s="130"/>
      <c r="G443" s="256"/>
      <c r="H443" s="256"/>
    </row>
    <row r="444" spans="1:8" s="31" customFormat="1" ht="12.75">
      <c r="A444" s="32"/>
      <c r="B444" s="32"/>
      <c r="C444" s="32"/>
      <c r="D444" s="32"/>
      <c r="E444" s="130"/>
      <c r="F444" s="130"/>
      <c r="G444" s="256"/>
      <c r="H444" s="256"/>
    </row>
    <row r="445" spans="1:8" s="31" customFormat="1" ht="12.75">
      <c r="A445" s="32"/>
      <c r="B445" s="32"/>
      <c r="C445" s="32"/>
      <c r="D445" s="32"/>
      <c r="E445" s="130"/>
      <c r="F445" s="130"/>
      <c r="G445" s="256"/>
      <c r="H445" s="256"/>
    </row>
    <row r="446" spans="1:8" s="31" customFormat="1" ht="12.75">
      <c r="A446" s="32"/>
      <c r="B446" s="32"/>
      <c r="C446" s="32"/>
      <c r="D446" s="32"/>
      <c r="E446" s="130"/>
      <c r="F446" s="130"/>
      <c r="G446" s="256"/>
      <c r="H446" s="256"/>
    </row>
    <row r="447" spans="1:8" s="31" customFormat="1" ht="12.75">
      <c r="A447" s="32"/>
      <c r="B447" s="32"/>
      <c r="C447" s="32"/>
      <c r="D447" s="32"/>
      <c r="E447" s="130"/>
      <c r="F447" s="130"/>
      <c r="G447" s="256"/>
      <c r="H447" s="256"/>
    </row>
    <row r="448" spans="1:8" s="31" customFormat="1" ht="12.75">
      <c r="A448" s="32"/>
      <c r="B448" s="32"/>
      <c r="C448" s="32"/>
      <c r="D448" s="32"/>
      <c r="E448" s="130"/>
      <c r="F448" s="130"/>
      <c r="G448" s="256"/>
      <c r="H448" s="256"/>
    </row>
    <row r="449" spans="1:8" s="31" customFormat="1" ht="12.75">
      <c r="A449" s="32"/>
      <c r="B449" s="32"/>
      <c r="C449" s="32"/>
      <c r="D449" s="32"/>
      <c r="E449" s="130"/>
      <c r="F449" s="130"/>
      <c r="G449" s="256"/>
      <c r="H449" s="256"/>
    </row>
    <row r="450" spans="1:8" s="31" customFormat="1" ht="12.75">
      <c r="A450" s="32"/>
      <c r="B450" s="32"/>
      <c r="C450" s="32"/>
      <c r="D450" s="32"/>
      <c r="E450" s="130"/>
      <c r="F450" s="130"/>
      <c r="G450" s="256"/>
      <c r="H450" s="256"/>
    </row>
    <row r="451" spans="1:8" s="31" customFormat="1" ht="12.75">
      <c r="A451" s="32"/>
      <c r="B451" s="32"/>
      <c r="C451" s="32"/>
      <c r="D451" s="32"/>
      <c r="E451" s="130"/>
      <c r="F451" s="130"/>
      <c r="G451" s="256"/>
      <c r="H451" s="256"/>
    </row>
    <row r="452" spans="1:8" s="31" customFormat="1" ht="12.75">
      <c r="A452" s="32"/>
      <c r="B452" s="32"/>
      <c r="C452" s="32"/>
      <c r="D452" s="32"/>
      <c r="E452" s="130"/>
      <c r="F452" s="130"/>
      <c r="G452" s="256"/>
      <c r="H452" s="256"/>
    </row>
    <row r="453" spans="1:8" s="31" customFormat="1" ht="12.75">
      <c r="A453" s="32"/>
      <c r="B453" s="32"/>
      <c r="C453" s="32"/>
      <c r="D453" s="32"/>
      <c r="E453" s="130"/>
      <c r="F453" s="130"/>
      <c r="G453" s="256"/>
      <c r="H453" s="256"/>
    </row>
    <row r="454" spans="1:8" s="31" customFormat="1" ht="12.75">
      <c r="A454" s="32"/>
      <c r="B454" s="32"/>
      <c r="C454" s="32"/>
      <c r="D454" s="32"/>
      <c r="E454" s="130"/>
      <c r="F454" s="198"/>
      <c r="G454" s="256"/>
      <c r="H454" s="256"/>
    </row>
    <row r="455" spans="1:8" s="31" customFormat="1" ht="12.75">
      <c r="A455" s="32"/>
      <c r="B455" s="32"/>
      <c r="C455" s="32"/>
      <c r="D455" s="32"/>
      <c r="E455" s="130"/>
      <c r="F455" s="130"/>
      <c r="G455" s="256"/>
      <c r="H455" s="256"/>
    </row>
    <row r="456" spans="1:8" s="31" customFormat="1" ht="12.75">
      <c r="A456" s="32"/>
      <c r="B456" s="32"/>
      <c r="C456" s="32"/>
      <c r="D456" s="32"/>
      <c r="E456" s="130"/>
      <c r="F456" s="130"/>
      <c r="G456" s="256"/>
      <c r="H456" s="256"/>
    </row>
    <row r="457" spans="1:8" s="31" customFormat="1" ht="12.75">
      <c r="A457" s="32"/>
      <c r="B457" s="32"/>
      <c r="C457" s="32"/>
      <c r="D457" s="32"/>
      <c r="E457" s="130"/>
      <c r="F457" s="130"/>
      <c r="G457" s="256"/>
      <c r="H457" s="256"/>
    </row>
    <row r="458" spans="1:8" s="31" customFormat="1" ht="12.75">
      <c r="A458" s="32"/>
      <c r="B458" s="32"/>
      <c r="C458" s="32"/>
      <c r="D458" s="32"/>
      <c r="E458" s="130"/>
      <c r="F458" s="130"/>
      <c r="G458" s="256"/>
      <c r="H458" s="256"/>
    </row>
    <row r="459" spans="1:8" s="31" customFormat="1" ht="12.75">
      <c r="A459" s="32"/>
      <c r="B459" s="32"/>
      <c r="C459" s="32"/>
      <c r="D459" s="32"/>
      <c r="E459" s="130"/>
      <c r="F459" s="130"/>
      <c r="G459" s="256"/>
      <c r="H459" s="256"/>
    </row>
    <row r="460" spans="1:8" s="31" customFormat="1" ht="12.75">
      <c r="A460" s="32"/>
      <c r="B460" s="32"/>
      <c r="C460" s="32"/>
      <c r="D460" s="32"/>
      <c r="E460" s="130"/>
      <c r="F460" s="130"/>
      <c r="G460" s="256"/>
      <c r="H460" s="256"/>
    </row>
    <row r="461" spans="1:8" s="31" customFormat="1" ht="12.75">
      <c r="A461" s="32"/>
      <c r="B461" s="32"/>
      <c r="C461" s="32"/>
      <c r="D461" s="32"/>
      <c r="E461" s="130"/>
      <c r="F461" s="130"/>
      <c r="G461" s="256"/>
      <c r="H461" s="256"/>
    </row>
    <row r="462" spans="1:8" s="31" customFormat="1" ht="12.75">
      <c r="A462" s="32"/>
      <c r="B462" s="32"/>
      <c r="C462" s="32"/>
      <c r="D462" s="32"/>
      <c r="E462" s="130"/>
      <c r="F462" s="130"/>
      <c r="G462" s="256"/>
      <c r="H462" s="256"/>
    </row>
    <row r="463" spans="1:8" s="31" customFormat="1" ht="12.75">
      <c r="A463" s="32"/>
      <c r="B463" s="32"/>
      <c r="C463" s="32"/>
      <c r="D463" s="32"/>
      <c r="E463" s="134"/>
      <c r="F463" s="130"/>
      <c r="G463" s="256"/>
      <c r="H463" s="256"/>
    </row>
    <row r="464" spans="1:8" s="31" customFormat="1" ht="12.75">
      <c r="A464" s="32"/>
      <c r="B464" s="32"/>
      <c r="C464" s="32"/>
      <c r="D464" s="32"/>
      <c r="E464" s="134"/>
      <c r="F464" s="130"/>
      <c r="G464" s="256"/>
      <c r="H464" s="256"/>
    </row>
    <row r="465" spans="1:8" s="31" customFormat="1" ht="12.75">
      <c r="A465" s="32"/>
      <c r="B465" s="32"/>
      <c r="C465" s="32"/>
      <c r="D465" s="32"/>
      <c r="E465" s="134"/>
      <c r="F465" s="130"/>
      <c r="G465" s="256"/>
      <c r="H465" s="256"/>
    </row>
    <row r="466" spans="1:8" s="31" customFormat="1" ht="12.75">
      <c r="A466" s="32"/>
      <c r="B466" s="32"/>
      <c r="C466" s="32"/>
      <c r="D466" s="32"/>
      <c r="E466" s="134"/>
      <c r="F466" s="130"/>
      <c r="G466" s="256"/>
      <c r="H466" s="256"/>
    </row>
    <row r="467" spans="1:8" s="31" customFormat="1" ht="12.75">
      <c r="A467" s="32"/>
      <c r="B467" s="32"/>
      <c r="C467" s="32"/>
      <c r="D467" s="32"/>
      <c r="E467" s="134"/>
      <c r="F467" s="130"/>
      <c r="G467" s="256"/>
      <c r="H467" s="256"/>
    </row>
    <row r="468" spans="1:8" s="31" customFormat="1" ht="12.75">
      <c r="A468" s="32"/>
      <c r="B468" s="32"/>
      <c r="C468" s="32"/>
      <c r="D468" s="32"/>
      <c r="E468" s="134"/>
      <c r="F468" s="130"/>
      <c r="G468" s="256"/>
      <c r="H468" s="256"/>
    </row>
    <row r="469" spans="1:8" s="31" customFormat="1" ht="12.75">
      <c r="A469" s="32"/>
      <c r="B469" s="32"/>
      <c r="C469" s="32"/>
      <c r="D469" s="32"/>
      <c r="E469" s="134"/>
      <c r="F469" s="130"/>
      <c r="G469" s="256"/>
      <c r="H469" s="256"/>
    </row>
    <row r="470" spans="1:8" s="31" customFormat="1" ht="12.75">
      <c r="A470" s="32"/>
      <c r="B470" s="32"/>
      <c r="C470" s="32"/>
      <c r="D470" s="32"/>
      <c r="E470" s="134"/>
      <c r="F470" s="130"/>
      <c r="G470" s="256"/>
      <c r="H470" s="256"/>
    </row>
    <row r="471" spans="1:8" s="31" customFormat="1" ht="12.75">
      <c r="A471" s="32"/>
      <c r="B471" s="32"/>
      <c r="C471" s="32"/>
      <c r="D471" s="32"/>
      <c r="E471" s="130"/>
      <c r="F471" s="130"/>
      <c r="G471" s="256"/>
      <c r="H471" s="256"/>
    </row>
    <row r="472" spans="1:8" s="31" customFormat="1" ht="12.75">
      <c r="A472" s="32"/>
      <c r="B472" s="32"/>
      <c r="C472" s="32"/>
      <c r="D472" s="32"/>
      <c r="E472" s="130"/>
      <c r="F472" s="130"/>
      <c r="G472" s="256"/>
      <c r="H472" s="256"/>
    </row>
    <row r="473" spans="1:8" s="31" customFormat="1" ht="12.75">
      <c r="A473" s="32"/>
      <c r="B473" s="32"/>
      <c r="C473" s="32"/>
      <c r="D473" s="32"/>
      <c r="E473" s="130"/>
      <c r="F473" s="130"/>
      <c r="G473" s="256"/>
      <c r="H473" s="256"/>
    </row>
    <row r="474" spans="1:8" s="31" customFormat="1" ht="12.75">
      <c r="A474" s="32"/>
      <c r="B474" s="32"/>
      <c r="C474" s="32"/>
      <c r="D474" s="32"/>
      <c r="E474" s="130"/>
      <c r="F474" s="198"/>
      <c r="G474" s="256"/>
      <c r="H474" s="256"/>
    </row>
    <row r="475" spans="1:8" s="31" customFormat="1" ht="12.75">
      <c r="A475" s="32"/>
      <c r="B475" s="32"/>
      <c r="C475" s="32"/>
      <c r="D475" s="32"/>
      <c r="E475" s="130"/>
      <c r="F475" s="130"/>
      <c r="G475" s="256"/>
      <c r="H475" s="256"/>
    </row>
    <row r="476" spans="1:8" s="31" customFormat="1" ht="12.75">
      <c r="A476" s="32"/>
      <c r="B476" s="32"/>
      <c r="C476" s="32"/>
      <c r="D476" s="32"/>
      <c r="E476" s="130"/>
      <c r="F476" s="130"/>
      <c r="G476" s="256"/>
      <c r="H476" s="256"/>
    </row>
    <row r="477" spans="1:8" s="31" customFormat="1" ht="12.75">
      <c r="A477" s="32"/>
      <c r="B477" s="32"/>
      <c r="C477" s="32"/>
      <c r="D477" s="32"/>
      <c r="E477" s="130"/>
      <c r="F477" s="130"/>
      <c r="G477" s="256"/>
      <c r="H477" s="256"/>
    </row>
    <row r="478" spans="1:8" s="31" customFormat="1" ht="12.75">
      <c r="A478" s="32"/>
      <c r="B478" s="32"/>
      <c r="C478" s="32"/>
      <c r="D478" s="32"/>
      <c r="E478" s="130"/>
      <c r="F478" s="130"/>
      <c r="G478" s="256"/>
      <c r="H478" s="256"/>
    </row>
    <row r="479" spans="1:8" s="31" customFormat="1" ht="12.75">
      <c r="A479" s="32"/>
      <c r="B479" s="32"/>
      <c r="C479" s="32"/>
      <c r="D479" s="32"/>
      <c r="E479" s="130"/>
      <c r="F479" s="130"/>
      <c r="G479" s="256"/>
      <c r="H479" s="256"/>
    </row>
    <row r="480" spans="1:8" s="31" customFormat="1" ht="12.75">
      <c r="A480" s="32"/>
      <c r="B480" s="32"/>
      <c r="C480" s="32"/>
      <c r="D480" s="32"/>
      <c r="E480" s="130"/>
      <c r="F480" s="130"/>
      <c r="G480" s="256"/>
      <c r="H480" s="256"/>
    </row>
    <row r="481" spans="1:8" s="31" customFormat="1" ht="12.75">
      <c r="A481" s="32"/>
      <c r="B481" s="32"/>
      <c r="C481" s="32"/>
      <c r="D481" s="32"/>
      <c r="E481" s="130"/>
      <c r="F481" s="130"/>
      <c r="G481" s="256"/>
      <c r="H481" s="256"/>
    </row>
    <row r="482" spans="1:8" s="31" customFormat="1" ht="12.75">
      <c r="A482" s="32"/>
      <c r="B482" s="32"/>
      <c r="C482" s="32"/>
      <c r="D482" s="32"/>
      <c r="E482" s="130"/>
      <c r="F482" s="130"/>
      <c r="G482" s="256"/>
      <c r="H482" s="256"/>
    </row>
    <row r="483" spans="1:8" s="31" customFormat="1" ht="12.75">
      <c r="A483" s="32"/>
      <c r="B483" s="32"/>
      <c r="C483" s="32"/>
      <c r="D483" s="32"/>
      <c r="E483" s="130"/>
      <c r="F483" s="130"/>
      <c r="G483" s="256"/>
      <c r="H483" s="256"/>
    </row>
    <row r="484" spans="1:8" s="31" customFormat="1" ht="12.75">
      <c r="A484" s="32"/>
      <c r="B484" s="32"/>
      <c r="C484" s="32"/>
      <c r="D484" s="32"/>
      <c r="E484" s="130"/>
      <c r="F484" s="130"/>
      <c r="G484" s="256"/>
      <c r="H484" s="256"/>
    </row>
    <row r="485" spans="1:8" s="31" customFormat="1" ht="12.75">
      <c r="A485" s="32"/>
      <c r="B485" s="32"/>
      <c r="C485" s="32"/>
      <c r="D485" s="32"/>
      <c r="E485" s="130"/>
      <c r="F485" s="130"/>
      <c r="G485" s="256"/>
      <c r="H485" s="256"/>
    </row>
    <row r="486" spans="1:8" s="31" customFormat="1" ht="12.75">
      <c r="A486" s="32"/>
      <c r="B486" s="32"/>
      <c r="C486" s="32"/>
      <c r="D486" s="32"/>
      <c r="E486" s="130"/>
      <c r="F486" s="130"/>
      <c r="G486" s="256"/>
      <c r="H486" s="256"/>
    </row>
    <row r="487" spans="1:8" s="31" customFormat="1" ht="12.75">
      <c r="A487" s="32"/>
      <c r="B487" s="32"/>
      <c r="C487" s="32"/>
      <c r="D487" s="32"/>
      <c r="E487" s="130"/>
      <c r="F487" s="130"/>
      <c r="G487" s="256"/>
      <c r="H487" s="256"/>
    </row>
    <row r="488" spans="1:8" s="31" customFormat="1" ht="12.75">
      <c r="A488" s="32"/>
      <c r="B488" s="32"/>
      <c r="C488" s="32"/>
      <c r="D488" s="32"/>
      <c r="E488" s="130"/>
      <c r="F488" s="130"/>
      <c r="G488" s="256"/>
      <c r="H488" s="256"/>
    </row>
    <row r="489" spans="1:8" s="31" customFormat="1" ht="12.75">
      <c r="A489" s="32"/>
      <c r="B489" s="32"/>
      <c r="C489" s="32"/>
      <c r="D489" s="32"/>
      <c r="E489" s="130"/>
      <c r="F489" s="130"/>
      <c r="G489" s="256"/>
      <c r="H489" s="256"/>
    </row>
    <row r="490" spans="1:8" s="31" customFormat="1" ht="12.75">
      <c r="A490" s="32"/>
      <c r="B490" s="32"/>
      <c r="C490" s="32"/>
      <c r="D490" s="32"/>
      <c r="E490" s="130"/>
      <c r="F490" s="130"/>
      <c r="G490" s="256"/>
      <c r="H490" s="256"/>
    </row>
    <row r="491" spans="1:8" s="31" customFormat="1" ht="12.75">
      <c r="A491" s="32"/>
      <c r="B491" s="32"/>
      <c r="C491" s="32"/>
      <c r="D491" s="32"/>
      <c r="E491" s="130"/>
      <c r="F491" s="130"/>
      <c r="G491" s="256"/>
      <c r="H491" s="256"/>
    </row>
    <row r="492" spans="1:8" s="31" customFormat="1" ht="12.75">
      <c r="A492" s="32"/>
      <c r="B492" s="32"/>
      <c r="C492" s="32"/>
      <c r="D492" s="32"/>
      <c r="E492" s="130"/>
      <c r="F492" s="130"/>
      <c r="G492" s="256"/>
      <c r="H492" s="256"/>
    </row>
    <row r="493" spans="1:8" s="31" customFormat="1" ht="12.75">
      <c r="A493" s="32"/>
      <c r="B493" s="32"/>
      <c r="C493" s="32"/>
      <c r="D493" s="32"/>
      <c r="E493" s="130"/>
      <c r="F493" s="130"/>
      <c r="G493" s="256"/>
      <c r="H493" s="256"/>
    </row>
    <row r="494" spans="1:8" s="31" customFormat="1" ht="12.75">
      <c r="A494" s="32"/>
      <c r="B494" s="32"/>
      <c r="C494" s="32"/>
      <c r="D494" s="32"/>
      <c r="E494" s="130"/>
      <c r="F494" s="130"/>
      <c r="G494" s="256"/>
      <c r="H494" s="256"/>
    </row>
    <row r="495" spans="1:8" s="31" customFormat="1" ht="12.75">
      <c r="A495" s="32"/>
      <c r="B495" s="32"/>
      <c r="C495" s="32"/>
      <c r="D495" s="32"/>
      <c r="E495" s="130"/>
      <c r="F495" s="130"/>
      <c r="G495" s="256"/>
      <c r="H495" s="256"/>
    </row>
    <row r="496" spans="1:8" s="31" customFormat="1" ht="12.75">
      <c r="A496" s="32"/>
      <c r="B496" s="32"/>
      <c r="C496" s="32"/>
      <c r="D496" s="32"/>
      <c r="E496" s="130"/>
      <c r="F496" s="130"/>
      <c r="G496" s="256"/>
      <c r="H496" s="256"/>
    </row>
    <row r="497" spans="1:8" s="31" customFormat="1" ht="12.75">
      <c r="A497" s="32"/>
      <c r="B497" s="32"/>
      <c r="C497" s="32"/>
      <c r="D497" s="32"/>
      <c r="E497" s="130"/>
      <c r="F497" s="130"/>
      <c r="G497" s="256"/>
      <c r="H497" s="256"/>
    </row>
    <row r="498" spans="1:8" s="31" customFormat="1" ht="12.75">
      <c r="A498" s="32"/>
      <c r="B498" s="32"/>
      <c r="C498" s="32"/>
      <c r="D498" s="32"/>
      <c r="E498" s="130"/>
      <c r="F498" s="130"/>
      <c r="G498" s="256"/>
      <c r="H498" s="256"/>
    </row>
    <row r="499" spans="1:8" s="31" customFormat="1" ht="12.75">
      <c r="A499" s="32"/>
      <c r="B499" s="32"/>
      <c r="C499" s="32"/>
      <c r="D499" s="32"/>
      <c r="E499" s="130"/>
      <c r="F499" s="130"/>
      <c r="G499" s="256"/>
      <c r="H499" s="256"/>
    </row>
    <row r="500" spans="1:8" s="31" customFormat="1" ht="12.75">
      <c r="A500" s="32"/>
      <c r="B500" s="32"/>
      <c r="C500" s="32"/>
      <c r="D500" s="32"/>
      <c r="E500" s="130"/>
      <c r="F500" s="130"/>
      <c r="G500" s="256"/>
      <c r="H500" s="256"/>
    </row>
    <row r="501" spans="1:8" s="31" customFormat="1" ht="12.75">
      <c r="A501" s="32"/>
      <c r="B501" s="32"/>
      <c r="C501" s="32"/>
      <c r="D501" s="32"/>
      <c r="E501" s="130"/>
      <c r="F501" s="130"/>
      <c r="G501" s="256"/>
      <c r="H501" s="256"/>
    </row>
    <row r="502" spans="1:8" s="31" customFormat="1" ht="12.75">
      <c r="A502" s="32"/>
      <c r="B502" s="32"/>
      <c r="C502" s="32"/>
      <c r="D502" s="32"/>
      <c r="E502" s="130"/>
      <c r="F502" s="130"/>
      <c r="G502" s="256"/>
      <c r="H502" s="256"/>
    </row>
    <row r="503" spans="1:8" s="31" customFormat="1" ht="12.75">
      <c r="A503" s="32"/>
      <c r="B503" s="32"/>
      <c r="C503" s="32"/>
      <c r="D503" s="32"/>
      <c r="E503" s="130"/>
      <c r="F503" s="130"/>
      <c r="G503" s="256"/>
      <c r="H503" s="256"/>
    </row>
    <row r="504" spans="1:8" s="31" customFormat="1" ht="12.75">
      <c r="A504" s="32"/>
      <c r="B504" s="32"/>
      <c r="C504" s="32"/>
      <c r="D504" s="32"/>
      <c r="E504" s="130"/>
      <c r="F504" s="130"/>
      <c r="G504" s="256"/>
      <c r="H504" s="256"/>
    </row>
    <row r="505" spans="1:8" s="31" customFormat="1" ht="12.75">
      <c r="A505" s="32"/>
      <c r="B505" s="32"/>
      <c r="C505" s="32"/>
      <c r="D505" s="32"/>
      <c r="E505" s="130"/>
      <c r="F505" s="130"/>
      <c r="G505" s="256"/>
      <c r="H505" s="256"/>
    </row>
    <row r="506" spans="1:8" s="31" customFormat="1" ht="12.75">
      <c r="A506" s="32"/>
      <c r="B506" s="32"/>
      <c r="C506" s="32"/>
      <c r="D506" s="32"/>
      <c r="E506" s="130"/>
      <c r="F506" s="130"/>
      <c r="G506" s="256"/>
      <c r="H506" s="256"/>
    </row>
    <row r="507" spans="1:8" s="31" customFormat="1" ht="12.75">
      <c r="A507" s="32"/>
      <c r="B507" s="32"/>
      <c r="C507" s="32"/>
      <c r="D507" s="32"/>
      <c r="E507" s="130"/>
      <c r="F507" s="130"/>
      <c r="G507" s="256"/>
      <c r="H507" s="256"/>
    </row>
    <row r="508" spans="1:8" s="31" customFormat="1" ht="12.75">
      <c r="A508" s="32"/>
      <c r="B508" s="32"/>
      <c r="C508" s="32"/>
      <c r="D508" s="32"/>
      <c r="E508" s="130"/>
      <c r="F508" s="130"/>
      <c r="G508" s="256"/>
      <c r="H508" s="256"/>
    </row>
    <row r="509" spans="1:8" s="31" customFormat="1" ht="12.75">
      <c r="A509" s="32"/>
      <c r="B509" s="32"/>
      <c r="C509" s="32"/>
      <c r="D509" s="32"/>
      <c r="E509" s="130"/>
      <c r="F509" s="130"/>
      <c r="G509" s="256"/>
      <c r="H509" s="256"/>
    </row>
    <row r="510" spans="1:8" s="31" customFormat="1" ht="12.75">
      <c r="A510" s="32"/>
      <c r="B510" s="32"/>
      <c r="C510" s="32"/>
      <c r="D510" s="32"/>
      <c r="E510" s="130"/>
      <c r="F510" s="130"/>
      <c r="G510" s="256"/>
      <c r="H510" s="256"/>
    </row>
    <row r="511" spans="1:8" s="31" customFormat="1" ht="12.75">
      <c r="A511" s="32"/>
      <c r="B511" s="32"/>
      <c r="C511" s="32"/>
      <c r="D511" s="32"/>
      <c r="E511" s="130"/>
      <c r="F511" s="130"/>
      <c r="G511" s="256"/>
      <c r="H511" s="256"/>
    </row>
    <row r="512" spans="1:8" s="31" customFormat="1" ht="12.75">
      <c r="A512" s="32"/>
      <c r="B512" s="32"/>
      <c r="C512" s="32"/>
      <c r="D512" s="32"/>
      <c r="E512" s="130"/>
      <c r="F512" s="130"/>
      <c r="G512" s="256"/>
      <c r="H512" s="256"/>
    </row>
    <row r="513" spans="1:8" s="31" customFormat="1" ht="12.75">
      <c r="A513" s="32"/>
      <c r="B513" s="32"/>
      <c r="C513" s="32"/>
      <c r="D513" s="32"/>
      <c r="E513" s="130"/>
      <c r="F513" s="130"/>
      <c r="G513" s="256"/>
      <c r="H513" s="256"/>
    </row>
    <row r="514" spans="1:8" s="31" customFormat="1" ht="12.75">
      <c r="A514" s="32"/>
      <c r="B514" s="32"/>
      <c r="C514" s="32"/>
      <c r="D514" s="32"/>
      <c r="E514" s="130"/>
      <c r="F514" s="130"/>
      <c r="G514" s="256"/>
      <c r="H514" s="256"/>
    </row>
    <row r="515" spans="1:8" s="31" customFormat="1" ht="12.75">
      <c r="A515" s="32"/>
      <c r="B515" s="32"/>
      <c r="C515" s="32"/>
      <c r="D515" s="32"/>
      <c r="E515" s="130"/>
      <c r="F515" s="130"/>
      <c r="G515" s="256"/>
      <c r="H515" s="256"/>
    </row>
    <row r="516" spans="1:8" s="31" customFormat="1" ht="12.75">
      <c r="A516" s="32"/>
      <c r="B516" s="32"/>
      <c r="C516" s="32"/>
      <c r="D516" s="32"/>
      <c r="E516" s="130"/>
      <c r="F516" s="130"/>
      <c r="G516" s="256"/>
      <c r="H516" s="256"/>
    </row>
    <row r="517" spans="1:8" s="31" customFormat="1" ht="12.75">
      <c r="A517" s="32"/>
      <c r="B517" s="32"/>
      <c r="C517" s="32"/>
      <c r="D517" s="32"/>
      <c r="E517" s="130"/>
      <c r="F517" s="130"/>
      <c r="G517" s="256"/>
      <c r="H517" s="256"/>
    </row>
    <row r="518" spans="1:8" s="31" customFormat="1" ht="12.75">
      <c r="A518" s="32"/>
      <c r="B518" s="32"/>
      <c r="C518" s="32"/>
      <c r="D518" s="32"/>
      <c r="E518" s="130"/>
      <c r="F518" s="130"/>
      <c r="G518" s="256"/>
      <c r="H518" s="256"/>
    </row>
    <row r="519" spans="1:8" s="31" customFormat="1" ht="12.75">
      <c r="A519" s="32"/>
      <c r="B519" s="32"/>
      <c r="C519" s="32"/>
      <c r="D519" s="32"/>
      <c r="E519" s="130"/>
      <c r="F519" s="130"/>
      <c r="G519" s="256"/>
      <c r="H519" s="256"/>
    </row>
    <row r="520" spans="1:8" s="31" customFormat="1" ht="12.75">
      <c r="A520" s="32"/>
      <c r="B520" s="32"/>
      <c r="C520" s="32"/>
      <c r="D520" s="32"/>
      <c r="E520" s="130"/>
      <c r="F520" s="130"/>
      <c r="G520" s="256"/>
      <c r="H520" s="256"/>
    </row>
    <row r="521" spans="1:8" s="31" customFormat="1" ht="12.75">
      <c r="A521" s="32"/>
      <c r="B521" s="32"/>
      <c r="C521" s="32"/>
      <c r="D521" s="32"/>
      <c r="E521" s="130"/>
      <c r="F521" s="130"/>
      <c r="G521" s="256"/>
      <c r="H521" s="256"/>
    </row>
    <row r="522" spans="1:8" s="31" customFormat="1" ht="12.75">
      <c r="A522" s="32"/>
      <c r="B522" s="32"/>
      <c r="C522" s="32"/>
      <c r="D522" s="32"/>
      <c r="E522" s="130"/>
      <c r="F522" s="130"/>
      <c r="G522" s="256"/>
      <c r="H522" s="256"/>
    </row>
    <row r="523" spans="1:8" s="31" customFormat="1" ht="12.75">
      <c r="A523" s="32"/>
      <c r="B523" s="32"/>
      <c r="C523" s="32"/>
      <c r="D523" s="32"/>
      <c r="E523" s="130"/>
      <c r="F523" s="130"/>
      <c r="G523" s="256"/>
      <c r="H523" s="256"/>
    </row>
    <row r="524" spans="1:8" s="31" customFormat="1" ht="12.75">
      <c r="A524" s="32"/>
      <c r="B524" s="32"/>
      <c r="C524" s="32"/>
      <c r="D524" s="32"/>
      <c r="E524" s="130"/>
      <c r="F524" s="130"/>
      <c r="G524" s="256"/>
      <c r="H524" s="256"/>
    </row>
    <row r="525" spans="1:8" s="31" customFormat="1" ht="12.75">
      <c r="A525" s="32"/>
      <c r="B525" s="32"/>
      <c r="C525" s="32"/>
      <c r="D525" s="32"/>
      <c r="E525" s="130"/>
      <c r="F525" s="130"/>
      <c r="G525" s="256"/>
      <c r="H525" s="256"/>
    </row>
    <row r="526" spans="1:8" s="31" customFormat="1" ht="12.75">
      <c r="A526" s="32"/>
      <c r="B526" s="32"/>
      <c r="C526" s="32"/>
      <c r="D526" s="32"/>
      <c r="E526" s="130"/>
      <c r="F526" s="130"/>
      <c r="G526" s="256"/>
      <c r="H526" s="256"/>
    </row>
    <row r="527" spans="1:8" s="31" customFormat="1" ht="12.75">
      <c r="A527" s="32"/>
      <c r="B527" s="32"/>
      <c r="C527" s="32"/>
      <c r="D527" s="32"/>
      <c r="E527" s="130"/>
      <c r="F527" s="130"/>
      <c r="G527" s="256"/>
      <c r="H527" s="256"/>
    </row>
    <row r="528" spans="1:8" s="31" customFormat="1" ht="12.75">
      <c r="A528" s="32"/>
      <c r="B528" s="32"/>
      <c r="C528" s="32"/>
      <c r="D528" s="32"/>
      <c r="E528" s="130"/>
      <c r="F528" s="130"/>
      <c r="G528" s="256"/>
      <c r="H528" s="256"/>
    </row>
    <row r="529" spans="1:8" s="31" customFormat="1" ht="12.75">
      <c r="A529" s="32"/>
      <c r="B529" s="32"/>
      <c r="C529" s="32"/>
      <c r="D529" s="32"/>
      <c r="E529" s="130"/>
      <c r="F529" s="130"/>
      <c r="G529" s="256"/>
      <c r="H529" s="256"/>
    </row>
    <row r="530" spans="1:8" s="31" customFormat="1" ht="12.75">
      <c r="A530" s="32"/>
      <c r="B530" s="32"/>
      <c r="C530" s="32"/>
      <c r="D530" s="32"/>
      <c r="E530" s="130"/>
      <c r="F530" s="130"/>
      <c r="G530" s="256"/>
      <c r="H530" s="256"/>
    </row>
    <row r="531" spans="1:8" s="31" customFormat="1" ht="12.75">
      <c r="A531" s="32"/>
      <c r="B531" s="32"/>
      <c r="C531" s="32"/>
      <c r="D531" s="32"/>
      <c r="E531" s="130"/>
      <c r="F531" s="130"/>
      <c r="G531" s="256"/>
      <c r="H531" s="256"/>
    </row>
    <row r="532" spans="1:8" s="31" customFormat="1" ht="12.75">
      <c r="A532" s="32"/>
      <c r="B532" s="32"/>
      <c r="C532" s="32"/>
      <c r="D532" s="32"/>
      <c r="E532" s="130"/>
      <c r="F532" s="130"/>
      <c r="G532" s="256"/>
      <c r="H532" s="256"/>
    </row>
    <row r="533" spans="1:8" s="31" customFormat="1" ht="12.75">
      <c r="A533" s="32"/>
      <c r="B533" s="32"/>
      <c r="C533" s="32"/>
      <c r="D533" s="32"/>
      <c r="E533" s="130"/>
      <c r="F533" s="130"/>
      <c r="G533" s="256"/>
      <c r="H533" s="256"/>
    </row>
    <row r="534" spans="1:8" s="31" customFormat="1" ht="12.75">
      <c r="A534" s="32"/>
      <c r="B534" s="32"/>
      <c r="C534" s="32"/>
      <c r="D534" s="32"/>
      <c r="E534" s="130"/>
      <c r="F534" s="130"/>
      <c r="G534" s="256"/>
      <c r="H534" s="256"/>
    </row>
    <row r="535" spans="1:8" s="31" customFormat="1" ht="12.75">
      <c r="A535" s="32"/>
      <c r="B535" s="32"/>
      <c r="C535" s="32"/>
      <c r="D535" s="32"/>
      <c r="E535" s="130"/>
      <c r="F535" s="130"/>
      <c r="G535" s="256"/>
      <c r="H535" s="256"/>
    </row>
    <row r="536" spans="1:8" s="31" customFormat="1" ht="12.75">
      <c r="A536" s="32"/>
      <c r="B536" s="32"/>
      <c r="C536" s="32"/>
      <c r="D536" s="32"/>
      <c r="E536" s="130"/>
      <c r="F536" s="130"/>
      <c r="G536" s="256"/>
      <c r="H536" s="256"/>
    </row>
    <row r="537" spans="1:8" s="31" customFormat="1" ht="12.75">
      <c r="A537" s="32"/>
      <c r="B537" s="32"/>
      <c r="C537" s="32"/>
      <c r="D537" s="32"/>
      <c r="E537" s="130"/>
      <c r="F537" s="130"/>
      <c r="G537" s="256"/>
      <c r="H537" s="256"/>
    </row>
    <row r="538" spans="1:8" s="31" customFormat="1" ht="12.75">
      <c r="A538" s="32"/>
      <c r="B538" s="32"/>
      <c r="C538" s="32"/>
      <c r="D538" s="32"/>
      <c r="E538" s="130"/>
      <c r="F538" s="130"/>
      <c r="G538" s="256"/>
      <c r="H538" s="256"/>
    </row>
    <row r="539" spans="1:8" s="31" customFormat="1" ht="12.75">
      <c r="A539" s="32"/>
      <c r="B539" s="32"/>
      <c r="C539" s="32"/>
      <c r="D539" s="32"/>
      <c r="E539" s="130"/>
      <c r="F539" s="130"/>
      <c r="G539" s="256"/>
      <c r="H539" s="256"/>
    </row>
    <row r="540" spans="1:8" s="31" customFormat="1" ht="12.75">
      <c r="A540" s="32"/>
      <c r="B540" s="32"/>
      <c r="C540" s="32"/>
      <c r="D540" s="32"/>
      <c r="E540" s="130"/>
      <c r="F540" s="130"/>
      <c r="G540" s="256"/>
      <c r="H540" s="256"/>
    </row>
    <row r="541" spans="1:8" s="31" customFormat="1" ht="12.75">
      <c r="A541" s="32"/>
      <c r="B541" s="32"/>
      <c r="C541" s="32"/>
      <c r="D541" s="32"/>
      <c r="E541" s="130"/>
      <c r="F541" s="130"/>
      <c r="G541" s="256"/>
      <c r="H541" s="256"/>
    </row>
    <row r="542" spans="1:8" s="31" customFormat="1" ht="12.75">
      <c r="A542" s="32"/>
      <c r="B542" s="32"/>
      <c r="C542" s="32"/>
      <c r="D542" s="32"/>
      <c r="E542" s="130"/>
      <c r="F542" s="130"/>
      <c r="G542" s="256"/>
      <c r="H542" s="256"/>
    </row>
    <row r="543" spans="1:8" s="31" customFormat="1" ht="12.75">
      <c r="A543" s="32"/>
      <c r="B543" s="32"/>
      <c r="C543" s="32"/>
      <c r="D543" s="32"/>
      <c r="E543" s="130"/>
      <c r="F543" s="130"/>
      <c r="G543" s="256"/>
      <c r="H543" s="256"/>
    </row>
    <row r="544" spans="1:8" s="31" customFormat="1" ht="12.75">
      <c r="A544" s="32"/>
      <c r="B544" s="32"/>
      <c r="C544" s="32"/>
      <c r="D544" s="32"/>
      <c r="E544" s="130"/>
      <c r="F544" s="130"/>
      <c r="G544" s="256"/>
      <c r="H544" s="256"/>
    </row>
    <row r="545" spans="1:8" s="31" customFormat="1" ht="12.75">
      <c r="A545" s="32"/>
      <c r="B545" s="32"/>
      <c r="C545" s="32"/>
      <c r="D545" s="32"/>
      <c r="E545" s="130"/>
      <c r="F545" s="130"/>
      <c r="G545" s="256"/>
      <c r="H545" s="256"/>
    </row>
    <row r="546" spans="1:8" s="31" customFormat="1" ht="12.75">
      <c r="A546" s="32"/>
      <c r="B546" s="32"/>
      <c r="C546" s="32"/>
      <c r="D546" s="32"/>
      <c r="E546" s="130"/>
      <c r="F546" s="130"/>
      <c r="G546" s="256"/>
      <c r="H546" s="256"/>
    </row>
    <row r="547" spans="1:8" s="31" customFormat="1" ht="12.75">
      <c r="A547" s="32"/>
      <c r="B547" s="32"/>
      <c r="C547" s="32"/>
      <c r="D547" s="32"/>
      <c r="E547" s="130"/>
      <c r="F547" s="130"/>
      <c r="G547" s="256"/>
      <c r="H547" s="256"/>
    </row>
    <row r="548" spans="1:8" s="31" customFormat="1" ht="12.75">
      <c r="A548" s="32"/>
      <c r="B548" s="32"/>
      <c r="C548" s="32"/>
      <c r="D548" s="32"/>
      <c r="E548" s="130"/>
      <c r="F548" s="130"/>
      <c r="G548" s="256"/>
      <c r="H548" s="256"/>
    </row>
    <row r="549" spans="1:8" s="31" customFormat="1" ht="12.75">
      <c r="A549" s="32"/>
      <c r="B549" s="32"/>
      <c r="C549" s="32"/>
      <c r="D549" s="32"/>
      <c r="E549" s="130"/>
      <c r="F549" s="130"/>
      <c r="G549" s="256"/>
      <c r="H549" s="256"/>
    </row>
    <row r="550" spans="1:8" s="31" customFormat="1" ht="12.75">
      <c r="A550" s="32"/>
      <c r="B550" s="32"/>
      <c r="C550" s="32"/>
      <c r="D550" s="32"/>
      <c r="E550" s="130"/>
      <c r="F550" s="130"/>
      <c r="G550" s="256"/>
      <c r="H550" s="256"/>
    </row>
    <row r="551" spans="1:8" s="31" customFormat="1" ht="12.75">
      <c r="A551" s="32"/>
      <c r="B551" s="32"/>
      <c r="C551" s="32"/>
      <c r="D551" s="32"/>
      <c r="E551" s="130"/>
      <c r="F551" s="130"/>
      <c r="G551" s="256"/>
      <c r="H551" s="256"/>
    </row>
    <row r="552" spans="1:8" s="31" customFormat="1" ht="12.75">
      <c r="A552" s="32"/>
      <c r="B552" s="32"/>
      <c r="C552" s="32"/>
      <c r="D552" s="32"/>
      <c r="E552" s="130"/>
      <c r="F552" s="130"/>
      <c r="G552" s="256"/>
      <c r="H552" s="256"/>
    </row>
    <row r="553" spans="1:8" s="31" customFormat="1" ht="12.75">
      <c r="A553" s="32"/>
      <c r="B553" s="32"/>
      <c r="C553" s="32"/>
      <c r="D553" s="32"/>
      <c r="E553" s="130"/>
      <c r="F553" s="130"/>
      <c r="G553" s="256"/>
      <c r="H553" s="256"/>
    </row>
    <row r="554" spans="1:8" s="31" customFormat="1" ht="12.75">
      <c r="A554" s="32"/>
      <c r="B554" s="32"/>
      <c r="C554" s="32"/>
      <c r="D554" s="32"/>
      <c r="E554" s="130"/>
      <c r="F554" s="130"/>
      <c r="G554" s="256"/>
      <c r="H554" s="256"/>
    </row>
    <row r="555" spans="1:8" s="31" customFormat="1" ht="12.75">
      <c r="A555" s="32"/>
      <c r="B555" s="32"/>
      <c r="C555" s="32"/>
      <c r="D555" s="32"/>
      <c r="E555" s="130"/>
      <c r="F555" s="130"/>
      <c r="G555" s="256"/>
      <c r="H555" s="256"/>
    </row>
    <row r="556" spans="1:8" s="31" customFormat="1" ht="12.75">
      <c r="A556" s="32"/>
      <c r="B556" s="32"/>
      <c r="C556" s="32"/>
      <c r="D556" s="32"/>
      <c r="E556" s="130"/>
      <c r="F556" s="130"/>
      <c r="G556" s="256"/>
      <c r="H556" s="256"/>
    </row>
    <row r="557" spans="1:8" s="31" customFormat="1" ht="12.75">
      <c r="A557" s="32"/>
      <c r="B557" s="32"/>
      <c r="C557" s="32"/>
      <c r="D557" s="32"/>
      <c r="E557" s="130"/>
      <c r="F557" s="130"/>
      <c r="G557" s="256"/>
      <c r="H557" s="256"/>
    </row>
    <row r="558" spans="1:8" s="31" customFormat="1" ht="12.75">
      <c r="A558" s="32"/>
      <c r="B558" s="32"/>
      <c r="C558" s="32"/>
      <c r="D558" s="32"/>
      <c r="E558" s="130"/>
      <c r="F558" s="130"/>
      <c r="G558" s="256"/>
      <c r="H558" s="256"/>
    </row>
    <row r="559" spans="1:8" s="31" customFormat="1" ht="12.75">
      <c r="A559" s="32"/>
      <c r="B559" s="32"/>
      <c r="C559" s="32"/>
      <c r="D559" s="32"/>
      <c r="E559" s="130"/>
      <c r="F559" s="130"/>
      <c r="G559" s="256"/>
      <c r="H559" s="256"/>
    </row>
    <row r="560" spans="1:8" s="31" customFormat="1" ht="12.75">
      <c r="A560" s="32"/>
      <c r="B560" s="32"/>
      <c r="C560" s="32"/>
      <c r="D560" s="32"/>
      <c r="E560" s="130"/>
      <c r="F560" s="130"/>
      <c r="G560" s="256"/>
      <c r="H560" s="256"/>
    </row>
    <row r="561" spans="1:8" s="31" customFormat="1" ht="12.75">
      <c r="A561" s="32"/>
      <c r="B561" s="32"/>
      <c r="C561" s="32"/>
      <c r="D561" s="32"/>
      <c r="E561" s="130"/>
      <c r="F561" s="130"/>
      <c r="G561" s="256"/>
      <c r="H561" s="256"/>
    </row>
    <row r="562" spans="1:8" s="31" customFormat="1" ht="12.75">
      <c r="A562" s="32"/>
      <c r="B562" s="32"/>
      <c r="C562" s="32"/>
      <c r="D562" s="32"/>
      <c r="E562" s="130"/>
      <c r="F562" s="130"/>
      <c r="G562" s="256"/>
      <c r="H562" s="256"/>
    </row>
    <row r="563" spans="1:8" s="31" customFormat="1" ht="12.75">
      <c r="A563" s="32"/>
      <c r="B563" s="32"/>
      <c r="C563" s="32"/>
      <c r="D563" s="32"/>
      <c r="E563" s="130"/>
      <c r="F563" s="130"/>
      <c r="G563" s="256"/>
      <c r="H563" s="256"/>
    </row>
    <row r="564" spans="1:8" s="31" customFormat="1" ht="12.75">
      <c r="A564" s="32"/>
      <c r="B564" s="32"/>
      <c r="C564" s="32"/>
      <c r="D564" s="32"/>
      <c r="E564" s="130"/>
      <c r="F564" s="130"/>
      <c r="G564" s="256"/>
      <c r="H564" s="256"/>
    </row>
    <row r="565" spans="1:8" s="31" customFormat="1" ht="12.75">
      <c r="A565" s="32"/>
      <c r="B565" s="32"/>
      <c r="C565" s="32"/>
      <c r="D565" s="32"/>
      <c r="E565" s="130"/>
      <c r="F565" s="130"/>
      <c r="G565" s="256"/>
      <c r="H565" s="256"/>
    </row>
    <row r="566" spans="1:8" s="31" customFormat="1" ht="12.75">
      <c r="A566" s="32"/>
      <c r="B566" s="32"/>
      <c r="C566" s="32"/>
      <c r="D566" s="32"/>
      <c r="E566" s="130"/>
      <c r="F566" s="130"/>
      <c r="G566" s="256"/>
      <c r="H566" s="256"/>
    </row>
    <row r="567" spans="1:8" s="31" customFormat="1" ht="12.75">
      <c r="A567" s="32"/>
      <c r="B567" s="32"/>
      <c r="C567" s="32"/>
      <c r="D567" s="32"/>
      <c r="E567" s="130"/>
      <c r="F567" s="130"/>
      <c r="G567" s="256"/>
      <c r="H567" s="256"/>
    </row>
    <row r="568" spans="1:8" s="31" customFormat="1" ht="12.75">
      <c r="A568" s="32"/>
      <c r="B568" s="32"/>
      <c r="C568" s="32"/>
      <c r="D568" s="32"/>
      <c r="E568" s="130"/>
      <c r="F568" s="130"/>
      <c r="G568" s="256"/>
      <c r="H568" s="256"/>
    </row>
    <row r="569" spans="1:8" s="31" customFormat="1" ht="12.75">
      <c r="A569" s="32"/>
      <c r="B569" s="32"/>
      <c r="C569" s="32"/>
      <c r="D569" s="32"/>
      <c r="E569" s="130"/>
      <c r="F569" s="130"/>
      <c r="G569" s="256"/>
      <c r="H569" s="256"/>
    </row>
    <row r="570" spans="1:8" s="31" customFormat="1" ht="12.75">
      <c r="A570" s="32"/>
      <c r="B570" s="32"/>
      <c r="C570" s="32"/>
      <c r="D570" s="32"/>
      <c r="E570" s="130"/>
      <c r="F570" s="130"/>
      <c r="G570" s="256"/>
      <c r="H570" s="256"/>
    </row>
    <row r="571" spans="1:8" s="31" customFormat="1" ht="12.75">
      <c r="A571" s="32"/>
      <c r="B571" s="32"/>
      <c r="C571" s="32"/>
      <c r="D571" s="32"/>
      <c r="E571" s="130"/>
      <c r="F571" s="130"/>
      <c r="G571" s="256"/>
      <c r="H571" s="256"/>
    </row>
    <row r="572" spans="1:8" s="31" customFormat="1" ht="12.75">
      <c r="A572" s="32"/>
      <c r="B572" s="32"/>
      <c r="C572" s="32"/>
      <c r="D572" s="32"/>
      <c r="E572" s="130"/>
      <c r="F572" s="130"/>
      <c r="G572" s="256"/>
      <c r="H572" s="256"/>
    </row>
    <row r="573" spans="1:8" s="31" customFormat="1" ht="12.75">
      <c r="A573" s="32"/>
      <c r="B573" s="32"/>
      <c r="C573" s="32"/>
      <c r="D573" s="32"/>
      <c r="E573" s="130"/>
      <c r="F573" s="130"/>
      <c r="G573" s="256"/>
      <c r="H573" s="256"/>
    </row>
    <row r="574" spans="1:8" s="31" customFormat="1" ht="12.75">
      <c r="A574" s="32"/>
      <c r="B574" s="32"/>
      <c r="C574" s="32"/>
      <c r="D574" s="32"/>
      <c r="E574" s="130"/>
      <c r="F574" s="130"/>
      <c r="G574" s="256"/>
      <c r="H574" s="256"/>
    </row>
    <row r="575" spans="1:8" s="31" customFormat="1" ht="12.75">
      <c r="A575" s="32"/>
      <c r="B575" s="32"/>
      <c r="C575" s="32"/>
      <c r="D575" s="32"/>
      <c r="E575" s="130"/>
      <c r="F575" s="130"/>
      <c r="G575" s="256"/>
      <c r="H575" s="256"/>
    </row>
    <row r="576" spans="1:8" s="31" customFormat="1" ht="12.75">
      <c r="A576" s="32"/>
      <c r="B576" s="32"/>
      <c r="C576" s="32"/>
      <c r="D576" s="32"/>
      <c r="E576" s="130"/>
      <c r="F576" s="130"/>
      <c r="G576" s="256"/>
      <c r="H576" s="256"/>
    </row>
    <row r="577" spans="1:8" s="31" customFormat="1" ht="12.75">
      <c r="A577" s="32"/>
      <c r="B577" s="32"/>
      <c r="C577" s="32"/>
      <c r="D577" s="32"/>
      <c r="E577" s="130"/>
      <c r="F577" s="130"/>
      <c r="G577" s="256"/>
      <c r="H577" s="256"/>
    </row>
    <row r="578" spans="1:8" s="31" customFormat="1" ht="12.75">
      <c r="A578" s="32"/>
      <c r="B578" s="32"/>
      <c r="C578" s="32"/>
      <c r="D578" s="32"/>
      <c r="E578" s="130"/>
      <c r="F578" s="130"/>
      <c r="G578" s="256"/>
      <c r="H578" s="256"/>
    </row>
    <row r="579" spans="1:8" s="31" customFormat="1" ht="12.75">
      <c r="A579" s="32"/>
      <c r="B579" s="32"/>
      <c r="C579" s="32"/>
      <c r="D579" s="32"/>
      <c r="E579" s="130"/>
      <c r="F579" s="130"/>
      <c r="G579" s="256"/>
      <c r="H579" s="256"/>
    </row>
    <row r="580" spans="1:8" s="31" customFormat="1" ht="12.75">
      <c r="A580" s="32"/>
      <c r="B580" s="32"/>
      <c r="C580" s="32"/>
      <c r="D580" s="32"/>
      <c r="E580" s="130"/>
      <c r="F580" s="130"/>
      <c r="G580" s="256"/>
      <c r="H580" s="256"/>
    </row>
    <row r="581" spans="1:8" s="31" customFormat="1" ht="12.75">
      <c r="A581" s="32"/>
      <c r="B581" s="32"/>
      <c r="C581" s="32"/>
      <c r="D581" s="32"/>
      <c r="E581" s="130"/>
      <c r="F581" s="130"/>
      <c r="G581" s="256"/>
      <c r="H581" s="256"/>
    </row>
    <row r="582" spans="1:8" s="31" customFormat="1" ht="12.75">
      <c r="A582" s="32"/>
      <c r="B582" s="32"/>
      <c r="C582" s="32"/>
      <c r="D582" s="32"/>
      <c r="E582" s="130"/>
      <c r="F582" s="130"/>
      <c r="G582" s="256"/>
      <c r="H582" s="256"/>
    </row>
    <row r="583" spans="1:8" s="31" customFormat="1" ht="12.75">
      <c r="A583" s="32"/>
      <c r="B583" s="32"/>
      <c r="C583" s="32"/>
      <c r="D583" s="32"/>
      <c r="E583" s="130"/>
      <c r="F583" s="130"/>
      <c r="G583" s="256"/>
      <c r="H583" s="256"/>
    </row>
    <row r="584" spans="1:8" s="31" customFormat="1" ht="12.75">
      <c r="A584" s="32"/>
      <c r="B584" s="32"/>
      <c r="C584" s="32"/>
      <c r="D584" s="32"/>
      <c r="E584" s="130"/>
      <c r="F584" s="130"/>
      <c r="G584" s="256"/>
      <c r="H584" s="256"/>
    </row>
    <row r="585" spans="1:8" s="31" customFormat="1" ht="12.75">
      <c r="A585" s="32"/>
      <c r="B585" s="32"/>
      <c r="C585" s="32"/>
      <c r="D585" s="32"/>
      <c r="E585" s="130"/>
      <c r="F585" s="130"/>
      <c r="G585" s="256"/>
      <c r="H585" s="256"/>
    </row>
    <row r="586" spans="1:8" s="31" customFormat="1" ht="12.75">
      <c r="A586" s="32"/>
      <c r="B586" s="32"/>
      <c r="C586" s="32"/>
      <c r="D586" s="32"/>
      <c r="E586" s="130"/>
      <c r="F586" s="130"/>
      <c r="G586" s="256"/>
      <c r="H586" s="256"/>
    </row>
    <row r="587" spans="1:8" s="31" customFormat="1" ht="12.75">
      <c r="A587" s="32"/>
      <c r="B587" s="32"/>
      <c r="C587" s="32"/>
      <c r="D587" s="32"/>
      <c r="E587" s="130"/>
      <c r="F587" s="130"/>
      <c r="G587" s="256"/>
      <c r="H587" s="256"/>
    </row>
    <row r="588" spans="1:8" s="31" customFormat="1" ht="12.75">
      <c r="A588" s="32"/>
      <c r="B588" s="32"/>
      <c r="C588" s="32"/>
      <c r="D588" s="32"/>
      <c r="E588" s="130"/>
      <c r="F588" s="130"/>
      <c r="G588" s="256"/>
      <c r="H588" s="256"/>
    </row>
    <row r="589" spans="1:8" s="31" customFormat="1" ht="12.75">
      <c r="A589" s="32"/>
      <c r="B589" s="32"/>
      <c r="C589" s="32"/>
      <c r="D589" s="32"/>
      <c r="E589" s="130"/>
      <c r="F589" s="130"/>
      <c r="G589" s="256"/>
      <c r="H589" s="256"/>
    </row>
    <row r="590" spans="1:8" s="31" customFormat="1" ht="12.75">
      <c r="A590" s="32"/>
      <c r="B590" s="32"/>
      <c r="C590" s="32"/>
      <c r="D590" s="32"/>
      <c r="E590" s="130"/>
      <c r="F590" s="130"/>
      <c r="G590" s="256"/>
      <c r="H590" s="256"/>
    </row>
    <row r="591" spans="1:8" s="31" customFormat="1" ht="12.75">
      <c r="A591" s="32"/>
      <c r="B591" s="32"/>
      <c r="C591" s="32"/>
      <c r="D591" s="32"/>
      <c r="E591" s="130"/>
      <c r="F591" s="130"/>
      <c r="G591" s="256"/>
      <c r="H591" s="256"/>
    </row>
    <row r="592" spans="1:8" s="31" customFormat="1" ht="12.75">
      <c r="A592" s="32"/>
      <c r="B592" s="32"/>
      <c r="C592" s="32"/>
      <c r="D592" s="32"/>
      <c r="E592" s="130"/>
      <c r="F592" s="130"/>
      <c r="G592" s="256"/>
      <c r="H592" s="256"/>
    </row>
    <row r="593" spans="1:8" s="31" customFormat="1" ht="12.75">
      <c r="A593" s="32"/>
      <c r="B593" s="32"/>
      <c r="C593" s="32"/>
      <c r="D593" s="32"/>
      <c r="E593" s="130"/>
      <c r="F593" s="130"/>
      <c r="G593" s="256"/>
      <c r="H593" s="256"/>
    </row>
    <row r="594" spans="1:8" s="31" customFormat="1" ht="12.75">
      <c r="A594" s="32"/>
      <c r="B594" s="32"/>
      <c r="C594" s="32"/>
      <c r="D594" s="32"/>
      <c r="E594" s="130"/>
      <c r="F594" s="130"/>
      <c r="G594" s="256"/>
      <c r="H594" s="256"/>
    </row>
    <row r="595" spans="1:8" s="31" customFormat="1" ht="12.75">
      <c r="A595" s="32"/>
      <c r="B595" s="32"/>
      <c r="C595" s="32"/>
      <c r="D595" s="32"/>
      <c r="E595" s="130"/>
      <c r="F595" s="130"/>
      <c r="G595" s="256"/>
      <c r="H595" s="256"/>
    </row>
    <row r="596" spans="1:8" s="31" customFormat="1" ht="12.75">
      <c r="A596" s="32"/>
      <c r="B596" s="32"/>
      <c r="C596" s="32"/>
      <c r="D596" s="32"/>
      <c r="E596" s="130"/>
      <c r="F596" s="130"/>
      <c r="G596" s="256"/>
      <c r="H596" s="256"/>
    </row>
    <row r="597" spans="1:8" s="31" customFormat="1" ht="12.75">
      <c r="A597" s="32"/>
      <c r="B597" s="32"/>
      <c r="C597" s="32"/>
      <c r="D597" s="32"/>
      <c r="E597" s="130"/>
      <c r="F597" s="130"/>
      <c r="G597" s="256"/>
      <c r="H597" s="256"/>
    </row>
    <row r="598" spans="1:8" s="31" customFormat="1" ht="12.75">
      <c r="A598" s="32"/>
      <c r="B598" s="32"/>
      <c r="C598" s="32"/>
      <c r="D598" s="32"/>
      <c r="E598" s="130"/>
      <c r="F598" s="130"/>
      <c r="G598" s="256"/>
      <c r="H598" s="256"/>
    </row>
    <row r="599" spans="1:8" s="31" customFormat="1" ht="12.75">
      <c r="A599" s="32"/>
      <c r="B599" s="32"/>
      <c r="C599" s="32"/>
      <c r="D599" s="32"/>
      <c r="E599" s="130"/>
      <c r="F599" s="130"/>
      <c r="G599" s="256"/>
      <c r="H599" s="256"/>
    </row>
    <row r="600" spans="1:8" s="31" customFormat="1" ht="12.75">
      <c r="A600" s="32"/>
      <c r="B600" s="32"/>
      <c r="C600" s="32"/>
      <c r="D600" s="32"/>
      <c r="E600" s="130"/>
      <c r="F600" s="130"/>
      <c r="G600" s="256"/>
      <c r="H600" s="256"/>
    </row>
    <row r="601" spans="1:8" s="31" customFormat="1" ht="12.75">
      <c r="A601" s="32"/>
      <c r="B601" s="32"/>
      <c r="C601" s="32"/>
      <c r="D601" s="32"/>
      <c r="E601" s="130"/>
      <c r="F601" s="130"/>
      <c r="G601" s="256"/>
      <c r="H601" s="256"/>
    </row>
    <row r="602" spans="1:8" s="31" customFormat="1" ht="12.75">
      <c r="A602" s="32"/>
      <c r="B602" s="32"/>
      <c r="C602" s="32"/>
      <c r="D602" s="32"/>
      <c r="E602" s="130"/>
      <c r="F602" s="130"/>
      <c r="G602" s="256"/>
      <c r="H602" s="256"/>
    </row>
    <row r="603" spans="1:8" s="31" customFormat="1" ht="12.75">
      <c r="A603" s="32"/>
      <c r="B603" s="32"/>
      <c r="C603" s="32"/>
      <c r="D603" s="32"/>
      <c r="E603" s="130"/>
      <c r="F603" s="130"/>
      <c r="G603" s="256"/>
      <c r="H603" s="256"/>
    </row>
    <row r="604" spans="1:8" s="31" customFormat="1" ht="12.75">
      <c r="A604" s="32"/>
      <c r="B604" s="32"/>
      <c r="C604" s="32"/>
      <c r="D604" s="32"/>
      <c r="E604" s="130"/>
      <c r="F604" s="130"/>
      <c r="G604" s="256"/>
      <c r="H604" s="256"/>
    </row>
    <row r="605" spans="1:8" s="31" customFormat="1" ht="12.75">
      <c r="A605" s="32"/>
      <c r="B605" s="32"/>
      <c r="C605" s="32"/>
      <c r="D605" s="32"/>
      <c r="E605" s="130"/>
      <c r="F605" s="130"/>
      <c r="G605" s="256"/>
      <c r="H605" s="256"/>
    </row>
    <row r="606" spans="1:8" s="31" customFormat="1" ht="12.75">
      <c r="A606" s="32"/>
      <c r="B606" s="32"/>
      <c r="C606" s="32"/>
      <c r="D606" s="32"/>
      <c r="E606" s="130"/>
      <c r="F606" s="130"/>
      <c r="G606" s="256"/>
      <c r="H606" s="256"/>
    </row>
    <row r="607" spans="1:8" s="31" customFormat="1" ht="12.75">
      <c r="A607" s="32"/>
      <c r="B607" s="32"/>
      <c r="C607" s="32"/>
      <c r="D607" s="32"/>
      <c r="E607" s="130"/>
      <c r="F607" s="130"/>
      <c r="G607" s="256"/>
      <c r="H607" s="256"/>
    </row>
    <row r="608" spans="1:8" s="31" customFormat="1" ht="12.75">
      <c r="A608" s="32"/>
      <c r="B608" s="32"/>
      <c r="C608" s="32"/>
      <c r="D608" s="32"/>
      <c r="E608" s="130"/>
      <c r="F608" s="130"/>
      <c r="G608" s="256"/>
      <c r="H608" s="256"/>
    </row>
    <row r="609" spans="1:8" s="31" customFormat="1" ht="12.75">
      <c r="A609" s="32"/>
      <c r="B609" s="32"/>
      <c r="C609" s="32"/>
      <c r="D609" s="32"/>
      <c r="E609" s="130"/>
      <c r="F609" s="130"/>
      <c r="G609" s="256"/>
      <c r="H609" s="256"/>
    </row>
    <row r="610" spans="1:8" s="31" customFormat="1" ht="12.75">
      <c r="A610" s="32"/>
      <c r="B610" s="32"/>
      <c r="C610" s="32"/>
      <c r="D610" s="32"/>
      <c r="E610" s="130"/>
      <c r="F610" s="130"/>
      <c r="G610" s="256"/>
      <c r="H610" s="256"/>
    </row>
    <row r="611" spans="1:8" s="31" customFormat="1" ht="12.75">
      <c r="A611" s="32"/>
      <c r="B611" s="32"/>
      <c r="C611" s="32"/>
      <c r="D611" s="32"/>
      <c r="E611" s="130"/>
      <c r="F611" s="130"/>
      <c r="G611" s="256"/>
      <c r="H611" s="256"/>
    </row>
    <row r="612" spans="1:8" s="31" customFormat="1" ht="12.75">
      <c r="A612" s="32"/>
      <c r="B612" s="32"/>
      <c r="C612" s="32"/>
      <c r="D612" s="32"/>
      <c r="E612" s="130"/>
      <c r="F612" s="130"/>
      <c r="G612" s="256"/>
      <c r="H612" s="256"/>
    </row>
    <row r="613" spans="1:8" s="31" customFormat="1" ht="12.75">
      <c r="A613" s="32"/>
      <c r="B613" s="32"/>
      <c r="C613" s="32"/>
      <c r="D613" s="32"/>
      <c r="E613" s="130"/>
      <c r="F613" s="130"/>
      <c r="G613" s="256"/>
      <c r="H613" s="256"/>
    </row>
    <row r="614" spans="1:8" s="31" customFormat="1" ht="12.75">
      <c r="A614" s="32"/>
      <c r="B614" s="32"/>
      <c r="C614" s="32"/>
      <c r="D614" s="32"/>
      <c r="E614" s="130"/>
      <c r="F614" s="130"/>
      <c r="G614" s="256"/>
      <c r="H614" s="256"/>
    </row>
    <row r="615" spans="1:8" s="31" customFormat="1" ht="12.75">
      <c r="A615" s="32"/>
      <c r="B615" s="32"/>
      <c r="C615" s="32"/>
      <c r="D615" s="32"/>
      <c r="E615" s="130"/>
      <c r="F615" s="130"/>
      <c r="G615" s="256"/>
      <c r="H615" s="256"/>
    </row>
    <row r="616" spans="1:8" s="31" customFormat="1" ht="12.75">
      <c r="A616" s="32"/>
      <c r="B616" s="32"/>
      <c r="C616" s="32"/>
      <c r="D616" s="32"/>
      <c r="E616" s="130"/>
      <c r="F616" s="130"/>
      <c r="G616" s="256"/>
      <c r="H616" s="256"/>
    </row>
    <row r="617" spans="1:8" s="31" customFormat="1" ht="12.75">
      <c r="A617" s="32"/>
      <c r="B617" s="32"/>
      <c r="C617" s="32"/>
      <c r="D617" s="32"/>
      <c r="E617" s="130"/>
      <c r="F617" s="130"/>
      <c r="G617" s="256"/>
      <c r="H617" s="256"/>
    </row>
    <row r="618" spans="1:8" s="31" customFormat="1" ht="12.75">
      <c r="A618" s="32"/>
      <c r="B618" s="32"/>
      <c r="C618" s="32"/>
      <c r="D618" s="32"/>
      <c r="E618" s="130"/>
      <c r="F618" s="130"/>
      <c r="G618" s="256"/>
      <c r="H618" s="256"/>
    </row>
    <row r="619" spans="1:8" s="31" customFormat="1" ht="12.75">
      <c r="A619" s="32"/>
      <c r="B619" s="32"/>
      <c r="C619" s="32"/>
      <c r="D619" s="32"/>
      <c r="E619" s="130"/>
      <c r="F619" s="130"/>
      <c r="G619" s="256"/>
      <c r="H619" s="256"/>
    </row>
    <row r="620" spans="1:8" s="31" customFormat="1" ht="12.75">
      <c r="A620" s="32"/>
      <c r="B620" s="32"/>
      <c r="C620" s="32"/>
      <c r="D620" s="32"/>
      <c r="E620" s="130"/>
      <c r="F620" s="130"/>
      <c r="G620" s="256"/>
      <c r="H620" s="256"/>
    </row>
    <row r="621" spans="1:8" s="31" customFormat="1" ht="12.75">
      <c r="A621" s="32"/>
      <c r="B621" s="32"/>
      <c r="C621" s="32"/>
      <c r="D621" s="32"/>
      <c r="E621" s="130"/>
      <c r="F621" s="130"/>
      <c r="G621" s="256"/>
      <c r="H621" s="256"/>
    </row>
    <row r="622" spans="1:8" s="31" customFormat="1" ht="12.75">
      <c r="A622" s="32"/>
      <c r="B622" s="32"/>
      <c r="C622" s="32"/>
      <c r="D622" s="32"/>
      <c r="E622" s="130"/>
      <c r="F622" s="130"/>
      <c r="G622" s="256"/>
      <c r="H622" s="256"/>
    </row>
    <row r="623" spans="1:8" s="31" customFormat="1" ht="12.75">
      <c r="A623" s="32"/>
      <c r="B623" s="32"/>
      <c r="C623" s="32"/>
      <c r="D623" s="32"/>
      <c r="E623" s="130"/>
      <c r="F623" s="130"/>
      <c r="G623" s="256"/>
      <c r="H623" s="256"/>
    </row>
    <row r="624" spans="1:8" s="31" customFormat="1" ht="12.75">
      <c r="A624" s="32"/>
      <c r="B624" s="32"/>
      <c r="C624" s="32"/>
      <c r="D624" s="32"/>
      <c r="E624" s="130"/>
      <c r="F624" s="130"/>
      <c r="G624" s="256"/>
      <c r="H624" s="256"/>
    </row>
    <row r="625" spans="1:8" s="31" customFormat="1" ht="12.75">
      <c r="A625" s="32"/>
      <c r="B625" s="32"/>
      <c r="C625" s="32"/>
      <c r="D625" s="32"/>
      <c r="E625" s="130"/>
      <c r="F625" s="130"/>
      <c r="G625" s="256"/>
      <c r="H625" s="256"/>
    </row>
    <row r="626" spans="1:8" s="31" customFormat="1" ht="12.75">
      <c r="A626" s="32"/>
      <c r="B626" s="32"/>
      <c r="C626" s="32"/>
      <c r="D626" s="32"/>
      <c r="E626" s="130"/>
      <c r="F626" s="130"/>
      <c r="G626" s="256"/>
      <c r="H626" s="256"/>
    </row>
    <row r="627" spans="1:8" s="31" customFormat="1" ht="12.75">
      <c r="A627" s="32"/>
      <c r="B627" s="32"/>
      <c r="C627" s="32"/>
      <c r="D627" s="32"/>
      <c r="E627" s="130"/>
      <c r="F627" s="130"/>
      <c r="G627" s="256"/>
      <c r="H627" s="256"/>
    </row>
    <row r="628" spans="1:8" s="31" customFormat="1" ht="12.75">
      <c r="A628" s="32"/>
      <c r="B628" s="32"/>
      <c r="C628" s="32"/>
      <c r="D628" s="32"/>
      <c r="E628" s="130"/>
      <c r="F628" s="130"/>
      <c r="G628" s="256"/>
      <c r="H628" s="256"/>
    </row>
    <row r="629" spans="1:8" s="31" customFormat="1" ht="12.75">
      <c r="A629" s="32"/>
      <c r="B629" s="32"/>
      <c r="C629" s="32"/>
      <c r="D629" s="32"/>
      <c r="E629" s="130"/>
      <c r="F629" s="130"/>
      <c r="G629" s="256"/>
      <c r="H629" s="256"/>
    </row>
    <row r="630" spans="1:8" s="31" customFormat="1" ht="12.75">
      <c r="A630" s="32"/>
      <c r="B630" s="32"/>
      <c r="C630" s="32"/>
      <c r="D630" s="32"/>
      <c r="E630" s="130"/>
      <c r="F630" s="130"/>
      <c r="G630" s="256"/>
      <c r="H630" s="256"/>
    </row>
    <row r="631" spans="1:8" s="31" customFormat="1" ht="12.75">
      <c r="A631" s="32"/>
      <c r="B631" s="32"/>
      <c r="C631" s="32"/>
      <c r="D631" s="32"/>
      <c r="E631" s="130"/>
      <c r="F631" s="130"/>
      <c r="G631" s="256"/>
      <c r="H631" s="256"/>
    </row>
    <row r="632" spans="1:8" s="31" customFormat="1" ht="12.75">
      <c r="A632" s="32"/>
      <c r="B632" s="32"/>
      <c r="C632" s="32"/>
      <c r="D632" s="32"/>
      <c r="E632" s="130"/>
      <c r="F632" s="130"/>
      <c r="G632" s="256"/>
      <c r="H632" s="256"/>
    </row>
    <row r="633" spans="1:8" s="31" customFormat="1" ht="12.75">
      <c r="A633" s="32"/>
      <c r="B633" s="32"/>
      <c r="C633" s="32"/>
      <c r="D633" s="32"/>
      <c r="E633" s="130"/>
      <c r="F633" s="130"/>
      <c r="G633" s="256"/>
      <c r="H633" s="256"/>
    </row>
    <row r="634" spans="1:8" s="31" customFormat="1" ht="12.75">
      <c r="A634" s="32"/>
      <c r="B634" s="32"/>
      <c r="C634" s="32"/>
      <c r="D634" s="32"/>
      <c r="E634" s="130"/>
      <c r="F634" s="130"/>
      <c r="G634" s="256"/>
      <c r="H634" s="256"/>
    </row>
    <row r="635" spans="1:8" s="31" customFormat="1" ht="12.75">
      <c r="A635" s="32"/>
      <c r="B635" s="32"/>
      <c r="C635" s="32"/>
      <c r="D635" s="32"/>
      <c r="E635" s="130"/>
      <c r="F635" s="130"/>
      <c r="G635" s="256"/>
      <c r="H635" s="256"/>
    </row>
    <row r="636" spans="1:8" s="31" customFormat="1" ht="12.75">
      <c r="A636" s="32"/>
      <c r="B636" s="32"/>
      <c r="C636" s="32"/>
      <c r="D636" s="32"/>
      <c r="E636" s="130"/>
      <c r="F636" s="130"/>
      <c r="G636" s="256"/>
      <c r="H636" s="256"/>
    </row>
    <row r="637" spans="1:8" s="31" customFormat="1" ht="12.75">
      <c r="A637" s="32"/>
      <c r="B637" s="32"/>
      <c r="C637" s="32"/>
      <c r="D637" s="32"/>
      <c r="E637" s="130"/>
      <c r="F637" s="130"/>
      <c r="G637" s="256"/>
      <c r="H637" s="256"/>
    </row>
    <row r="638" spans="1:8" s="31" customFormat="1" ht="12.75">
      <c r="A638" s="32"/>
      <c r="B638" s="32"/>
      <c r="C638" s="32"/>
      <c r="D638" s="32"/>
      <c r="E638" s="130"/>
      <c r="F638" s="130"/>
      <c r="G638" s="256"/>
      <c r="H638" s="256"/>
    </row>
    <row r="639" spans="1:8" s="31" customFormat="1" ht="12.75">
      <c r="A639" s="32"/>
      <c r="B639" s="32"/>
      <c r="C639" s="32"/>
      <c r="D639" s="32"/>
      <c r="E639" s="130"/>
      <c r="F639" s="130"/>
      <c r="G639" s="256"/>
      <c r="H639" s="256"/>
    </row>
    <row r="640" spans="1:8" s="31" customFormat="1" ht="12.75">
      <c r="A640" s="32"/>
      <c r="B640" s="32"/>
      <c r="C640" s="32"/>
      <c r="D640" s="32"/>
      <c r="E640" s="130"/>
      <c r="F640" s="130"/>
      <c r="G640" s="256"/>
      <c r="H640" s="256"/>
    </row>
    <row r="641" spans="1:8" s="31" customFormat="1" ht="12.75">
      <c r="A641" s="32"/>
      <c r="B641" s="32"/>
      <c r="C641" s="32"/>
      <c r="D641" s="32"/>
      <c r="E641" s="130"/>
      <c r="F641" s="130"/>
      <c r="G641" s="256"/>
      <c r="H641" s="256"/>
    </row>
    <row r="642" spans="1:8" s="31" customFormat="1" ht="12.75">
      <c r="A642" s="32"/>
      <c r="B642" s="32"/>
      <c r="C642" s="32"/>
      <c r="D642" s="32"/>
      <c r="E642" s="130"/>
      <c r="F642" s="130"/>
      <c r="G642" s="256"/>
      <c r="H642" s="256"/>
    </row>
    <row r="643" spans="1:8" s="31" customFormat="1" ht="12.75">
      <c r="A643" s="32"/>
      <c r="B643" s="32"/>
      <c r="C643" s="32"/>
      <c r="D643" s="32"/>
      <c r="E643" s="130"/>
      <c r="F643" s="130"/>
      <c r="G643" s="256"/>
      <c r="H643" s="256"/>
    </row>
    <row r="644" spans="1:8" s="31" customFormat="1" ht="12.75">
      <c r="A644" s="32"/>
      <c r="B644" s="32"/>
      <c r="C644" s="32"/>
      <c r="D644" s="32"/>
      <c r="E644" s="130"/>
      <c r="F644" s="130"/>
      <c r="G644" s="256"/>
      <c r="H644" s="256"/>
    </row>
    <row r="645" spans="1:8" s="31" customFormat="1" ht="12.75">
      <c r="A645" s="32"/>
      <c r="B645" s="32"/>
      <c r="C645" s="32"/>
      <c r="D645" s="32"/>
      <c r="E645" s="130"/>
      <c r="F645" s="130"/>
      <c r="G645" s="256"/>
      <c r="H645" s="256"/>
    </row>
    <row r="646" spans="1:8" s="31" customFormat="1" ht="12.75">
      <c r="A646" s="32"/>
      <c r="B646" s="32"/>
      <c r="C646" s="32"/>
      <c r="D646" s="32"/>
      <c r="E646" s="130"/>
      <c r="F646" s="130"/>
      <c r="G646" s="256"/>
      <c r="H646" s="256"/>
    </row>
    <row r="647" spans="1:8" s="31" customFormat="1" ht="12.75">
      <c r="A647" s="32"/>
      <c r="B647" s="32"/>
      <c r="C647" s="32"/>
      <c r="D647" s="32"/>
      <c r="E647" s="130"/>
      <c r="F647" s="130"/>
      <c r="G647" s="256"/>
      <c r="H647" s="256"/>
    </row>
    <row r="648" spans="1:8" s="31" customFormat="1" ht="12.75">
      <c r="A648" s="32"/>
      <c r="B648" s="32"/>
      <c r="C648" s="32"/>
      <c r="D648" s="32"/>
      <c r="E648" s="130"/>
      <c r="F648" s="130"/>
      <c r="G648" s="256"/>
      <c r="H648" s="256"/>
    </row>
    <row r="649" spans="1:8" s="31" customFormat="1" ht="12.75">
      <c r="A649" s="32"/>
      <c r="B649" s="32"/>
      <c r="C649" s="32"/>
      <c r="D649" s="32"/>
      <c r="E649" s="130"/>
      <c r="F649" s="130"/>
      <c r="G649" s="256"/>
      <c r="H649" s="256"/>
    </row>
    <row r="650" spans="1:8" s="31" customFormat="1" ht="12.75">
      <c r="A650" s="32"/>
      <c r="B650" s="32"/>
      <c r="C650" s="32"/>
      <c r="D650" s="32"/>
      <c r="E650" s="130"/>
      <c r="F650" s="130"/>
      <c r="G650" s="256"/>
      <c r="H650" s="256"/>
    </row>
    <row r="651" spans="1:8" s="31" customFormat="1" ht="12.75">
      <c r="A651" s="32"/>
      <c r="B651" s="32"/>
      <c r="C651" s="32"/>
      <c r="D651" s="32"/>
      <c r="E651" s="130"/>
      <c r="F651" s="130"/>
      <c r="G651" s="256"/>
      <c r="H651" s="256"/>
    </row>
    <row r="652" spans="1:8" s="31" customFormat="1" ht="12.75">
      <c r="A652" s="32"/>
      <c r="B652" s="32"/>
      <c r="C652" s="32"/>
      <c r="D652" s="32"/>
      <c r="E652" s="130"/>
      <c r="F652" s="130"/>
      <c r="G652" s="256"/>
      <c r="H652" s="256"/>
    </row>
    <row r="653" spans="1:8" s="31" customFormat="1" ht="12.75">
      <c r="A653" s="32"/>
      <c r="B653" s="32"/>
      <c r="C653" s="32"/>
      <c r="D653" s="32"/>
      <c r="E653" s="130"/>
      <c r="F653" s="130"/>
      <c r="G653" s="256"/>
      <c r="H653" s="256"/>
    </row>
    <row r="654" spans="1:8" s="31" customFormat="1" ht="12.75">
      <c r="A654" s="32"/>
      <c r="B654" s="32"/>
      <c r="C654" s="32"/>
      <c r="D654" s="32"/>
      <c r="E654" s="130"/>
      <c r="F654" s="130"/>
      <c r="G654" s="256"/>
      <c r="H654" s="256"/>
    </row>
    <row r="655" spans="1:8" s="31" customFormat="1" ht="12.75">
      <c r="A655" s="32"/>
      <c r="B655" s="32"/>
      <c r="C655" s="32"/>
      <c r="D655" s="32"/>
      <c r="E655" s="130"/>
      <c r="F655" s="130"/>
      <c r="G655" s="256"/>
      <c r="H655" s="256"/>
    </row>
    <row r="656" spans="1:8" s="31" customFormat="1" ht="12.75">
      <c r="A656" s="32"/>
      <c r="B656" s="32"/>
      <c r="C656" s="32"/>
      <c r="D656" s="32"/>
      <c r="E656" s="130"/>
      <c r="F656" s="130"/>
      <c r="G656" s="256"/>
      <c r="H656" s="256"/>
    </row>
    <row r="657" spans="1:8" s="31" customFormat="1" ht="12.75">
      <c r="A657" s="32"/>
      <c r="B657" s="32"/>
      <c r="C657" s="32"/>
      <c r="D657" s="32"/>
      <c r="E657" s="130"/>
      <c r="F657" s="130"/>
      <c r="G657" s="256"/>
      <c r="H657" s="256"/>
    </row>
    <row r="658" spans="1:8" s="31" customFormat="1" ht="12.75">
      <c r="A658" s="32"/>
      <c r="B658" s="32"/>
      <c r="C658" s="32"/>
      <c r="D658" s="32"/>
      <c r="E658" s="130"/>
      <c r="F658" s="130"/>
      <c r="G658" s="256"/>
      <c r="H658" s="256"/>
    </row>
    <row r="659" spans="1:8" s="31" customFormat="1" ht="12.75">
      <c r="A659" s="32"/>
      <c r="B659" s="32"/>
      <c r="C659" s="32"/>
      <c r="D659" s="32"/>
      <c r="E659" s="130"/>
      <c r="F659" s="130"/>
      <c r="G659" s="256"/>
      <c r="H659" s="256"/>
    </row>
    <row r="660" spans="1:8" s="31" customFormat="1" ht="12.75">
      <c r="A660" s="32"/>
      <c r="B660" s="32"/>
      <c r="C660" s="32"/>
      <c r="D660" s="32"/>
      <c r="E660" s="130"/>
      <c r="F660" s="130"/>
      <c r="G660" s="256"/>
      <c r="H660" s="256"/>
    </row>
    <row r="661" spans="1:8" s="31" customFormat="1" ht="12.75">
      <c r="A661" s="32"/>
      <c r="B661" s="32"/>
      <c r="C661" s="32"/>
      <c r="D661" s="32"/>
      <c r="E661" s="130"/>
      <c r="F661" s="130"/>
      <c r="G661" s="256"/>
      <c r="H661" s="256"/>
    </row>
    <row r="662" spans="1:8" s="31" customFormat="1" ht="12.75">
      <c r="A662" s="32"/>
      <c r="B662" s="32"/>
      <c r="C662" s="32"/>
      <c r="D662" s="32"/>
      <c r="E662" s="130"/>
      <c r="F662" s="130"/>
      <c r="G662" s="256"/>
      <c r="H662" s="256"/>
    </row>
    <row r="663" spans="1:8" s="31" customFormat="1" ht="12.75">
      <c r="A663" s="32"/>
      <c r="B663" s="32"/>
      <c r="C663" s="32"/>
      <c r="D663" s="32"/>
      <c r="E663" s="130"/>
      <c r="F663" s="130"/>
      <c r="G663" s="256"/>
      <c r="H663" s="256"/>
    </row>
    <row r="664" spans="1:8" s="31" customFormat="1" ht="12.75">
      <c r="A664" s="32"/>
      <c r="B664" s="32"/>
      <c r="C664" s="32"/>
      <c r="D664" s="32"/>
      <c r="E664" s="130"/>
      <c r="F664" s="130"/>
      <c r="G664" s="256"/>
      <c r="H664" s="256"/>
    </row>
    <row r="665" spans="1:8" s="31" customFormat="1" ht="12.75">
      <c r="A665" s="32"/>
      <c r="B665" s="32"/>
      <c r="C665" s="32"/>
      <c r="D665" s="32"/>
      <c r="E665" s="130"/>
      <c r="F665" s="130"/>
      <c r="G665" s="256"/>
      <c r="H665" s="256"/>
    </row>
    <row r="666" spans="1:8" s="31" customFormat="1" ht="12.75">
      <c r="A666" s="32"/>
      <c r="B666" s="32"/>
      <c r="C666" s="32"/>
      <c r="D666" s="32"/>
      <c r="E666" s="130"/>
      <c r="F666" s="130"/>
      <c r="G666" s="256"/>
      <c r="H666" s="256"/>
    </row>
    <row r="667" spans="1:8" s="31" customFormat="1" ht="12.75">
      <c r="A667" s="32"/>
      <c r="B667" s="32"/>
      <c r="C667" s="32"/>
      <c r="D667" s="32"/>
      <c r="E667" s="130"/>
      <c r="F667" s="130"/>
      <c r="G667" s="256"/>
      <c r="H667" s="256"/>
    </row>
    <row r="668" spans="1:8" s="31" customFormat="1" ht="12.75">
      <c r="A668" s="32"/>
      <c r="B668" s="32"/>
      <c r="C668" s="32"/>
      <c r="D668" s="32"/>
      <c r="E668" s="130"/>
      <c r="F668" s="130"/>
      <c r="G668" s="256"/>
      <c r="H668" s="256"/>
    </row>
    <row r="669" spans="1:8" s="31" customFormat="1" ht="12.75">
      <c r="A669" s="32"/>
      <c r="B669" s="32"/>
      <c r="C669" s="32"/>
      <c r="D669" s="32"/>
      <c r="E669" s="130"/>
      <c r="F669" s="130"/>
      <c r="G669" s="256"/>
      <c r="H669" s="256"/>
    </row>
    <row r="670" spans="1:8" s="31" customFormat="1" ht="12.75">
      <c r="A670" s="32"/>
      <c r="B670" s="32"/>
      <c r="C670" s="32"/>
      <c r="D670" s="32"/>
      <c r="E670" s="130"/>
      <c r="F670" s="130"/>
      <c r="G670" s="256"/>
      <c r="H670" s="256"/>
    </row>
    <row r="671" spans="1:8" s="31" customFormat="1" ht="12.75">
      <c r="A671" s="32"/>
      <c r="B671" s="32"/>
      <c r="C671" s="32"/>
      <c r="D671" s="32"/>
      <c r="E671" s="130"/>
      <c r="F671" s="130"/>
      <c r="G671" s="256"/>
      <c r="H671" s="256"/>
    </row>
    <row r="672" spans="1:8" s="31" customFormat="1" ht="12.75">
      <c r="A672" s="32"/>
      <c r="B672" s="32"/>
      <c r="C672" s="32"/>
      <c r="D672" s="32"/>
      <c r="E672" s="130"/>
      <c r="F672" s="130"/>
      <c r="G672" s="256"/>
      <c r="H672" s="256"/>
    </row>
    <row r="673" spans="1:8" s="31" customFormat="1" ht="12.75">
      <c r="A673" s="32"/>
      <c r="B673" s="32"/>
      <c r="C673" s="32"/>
      <c r="D673" s="32"/>
      <c r="E673" s="130"/>
      <c r="F673" s="130"/>
      <c r="G673" s="256"/>
      <c r="H673" s="256"/>
    </row>
    <row r="674" spans="1:8" s="31" customFormat="1" ht="12.75">
      <c r="A674" s="32"/>
      <c r="B674" s="32"/>
      <c r="C674" s="32"/>
      <c r="D674" s="32"/>
      <c r="E674" s="130"/>
      <c r="F674" s="130"/>
      <c r="G674" s="256"/>
      <c r="H674" s="256"/>
    </row>
    <row r="675" spans="1:8" s="31" customFormat="1" ht="12.75">
      <c r="A675" s="32"/>
      <c r="B675" s="32"/>
      <c r="C675" s="32"/>
      <c r="D675" s="32"/>
      <c r="E675" s="130"/>
      <c r="F675" s="130"/>
      <c r="G675" s="256"/>
      <c r="H675" s="256"/>
    </row>
    <row r="676" spans="1:8" s="31" customFormat="1" ht="12.75">
      <c r="A676" s="32"/>
      <c r="B676" s="32"/>
      <c r="C676" s="32"/>
      <c r="D676" s="32"/>
      <c r="E676" s="130"/>
      <c r="F676" s="130"/>
      <c r="G676" s="256"/>
      <c r="H676" s="256"/>
    </row>
    <row r="677" spans="1:8" s="31" customFormat="1" ht="12.75">
      <c r="A677" s="32"/>
      <c r="B677" s="32"/>
      <c r="C677" s="32"/>
      <c r="D677" s="32"/>
      <c r="E677" s="130"/>
      <c r="F677" s="130"/>
      <c r="G677" s="256"/>
      <c r="H677" s="256"/>
    </row>
    <row r="678" spans="1:8" s="31" customFormat="1" ht="12.75">
      <c r="A678" s="32"/>
      <c r="B678" s="32"/>
      <c r="C678" s="32"/>
      <c r="D678" s="32"/>
      <c r="E678" s="130"/>
      <c r="F678" s="130"/>
      <c r="G678" s="256"/>
      <c r="H678" s="256"/>
    </row>
    <row r="679" spans="1:8" s="31" customFormat="1" ht="12.75">
      <c r="A679" s="32"/>
      <c r="B679" s="32"/>
      <c r="C679" s="32"/>
      <c r="D679" s="32"/>
      <c r="E679" s="130"/>
      <c r="F679" s="130"/>
      <c r="G679" s="256"/>
      <c r="H679" s="256"/>
    </row>
    <row r="680" spans="1:8" s="31" customFormat="1" ht="12.75">
      <c r="A680" s="32"/>
      <c r="B680" s="32"/>
      <c r="C680" s="32"/>
      <c r="D680" s="32"/>
      <c r="E680" s="130"/>
      <c r="F680" s="130"/>
      <c r="G680" s="256"/>
      <c r="H680" s="256"/>
    </row>
    <row r="681" spans="1:8" s="31" customFormat="1" ht="12.75">
      <c r="A681" s="32"/>
      <c r="B681" s="32"/>
      <c r="C681" s="32"/>
      <c r="D681" s="32"/>
      <c r="E681" s="130"/>
      <c r="F681" s="130"/>
      <c r="G681" s="256"/>
      <c r="H681" s="256"/>
    </row>
    <row r="682" spans="1:8" s="31" customFormat="1" ht="12.75">
      <c r="A682" s="32"/>
      <c r="B682" s="32"/>
      <c r="C682" s="32"/>
      <c r="D682" s="32"/>
      <c r="E682" s="130"/>
      <c r="F682" s="130"/>
      <c r="G682" s="256"/>
      <c r="H682" s="256"/>
    </row>
    <row r="683" spans="1:8" s="31" customFormat="1" ht="12.75">
      <c r="A683" s="32"/>
      <c r="B683" s="32"/>
      <c r="C683" s="32"/>
      <c r="D683" s="32"/>
      <c r="E683" s="130"/>
      <c r="F683" s="130"/>
      <c r="G683" s="256"/>
      <c r="H683" s="256"/>
    </row>
    <row r="684" spans="1:8" s="31" customFormat="1" ht="12.75">
      <c r="A684" s="32"/>
      <c r="B684" s="32"/>
      <c r="C684" s="32"/>
      <c r="D684" s="32"/>
      <c r="E684" s="130"/>
      <c r="F684" s="130"/>
      <c r="G684" s="256"/>
      <c r="H684" s="256"/>
    </row>
    <row r="685" spans="1:8" s="31" customFormat="1" ht="12.75">
      <c r="A685" s="32"/>
      <c r="B685" s="32"/>
      <c r="C685" s="32"/>
      <c r="D685" s="32"/>
      <c r="E685" s="130"/>
      <c r="F685" s="130"/>
      <c r="G685" s="256"/>
      <c r="H685" s="256"/>
    </row>
  </sheetData>
  <mergeCells count="8">
    <mergeCell ref="G6:H6"/>
    <mergeCell ref="A5:D5"/>
    <mergeCell ref="F6:F7"/>
    <mergeCell ref="E6:E7"/>
    <mergeCell ref="D6:D7"/>
    <mergeCell ref="C6:C7"/>
    <mergeCell ref="B6:B7"/>
    <mergeCell ref="A6:A7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63">
      <selection activeCell="E79" sqref="E79"/>
    </sheetView>
  </sheetViews>
  <sheetFormatPr defaultColWidth="9.00390625" defaultRowHeight="12.75"/>
  <cols>
    <col min="1" max="1" width="5.00390625" style="9" customWidth="1"/>
    <col min="2" max="2" width="7.375" style="9" customWidth="1"/>
    <col min="3" max="3" width="5.00390625" style="9" bestFit="1" customWidth="1"/>
    <col min="4" max="4" width="27.375" style="9" customWidth="1"/>
    <col min="5" max="5" width="11.75390625" style="9" bestFit="1" customWidth="1"/>
    <col min="6" max="6" width="12.625" style="9" customWidth="1"/>
    <col min="7" max="7" width="12.75390625" style="9" customWidth="1"/>
    <col min="8" max="8" width="6.875" style="9" bestFit="1" customWidth="1"/>
  </cols>
  <sheetData>
    <row r="1" spans="1:8" ht="12.75">
      <c r="A1" s="74"/>
      <c r="B1" s="74"/>
      <c r="C1" s="74"/>
      <c r="D1" s="74"/>
      <c r="E1" s="75"/>
      <c r="F1" s="75" t="s">
        <v>439</v>
      </c>
      <c r="G1" s="75"/>
      <c r="H1" s="75"/>
    </row>
    <row r="2" spans="1:8" ht="12.75">
      <c r="A2" s="74"/>
      <c r="B2" s="74"/>
      <c r="C2" s="74"/>
      <c r="D2" s="74"/>
      <c r="E2" s="75"/>
      <c r="F2" s="75" t="s">
        <v>432</v>
      </c>
      <c r="G2" s="75"/>
      <c r="H2" s="75"/>
    </row>
    <row r="3" spans="1:8" ht="12.75">
      <c r="A3" s="74"/>
      <c r="B3" s="74"/>
      <c r="C3" s="74"/>
      <c r="D3" s="74"/>
      <c r="E3" s="75"/>
      <c r="F3" s="75" t="s">
        <v>433</v>
      </c>
      <c r="G3" s="75"/>
      <c r="H3" s="75"/>
    </row>
    <row r="4" spans="1:8" ht="12.75">
      <c r="A4" s="74"/>
      <c r="B4" s="74"/>
      <c r="C4" s="74"/>
      <c r="D4" s="74"/>
      <c r="E4" s="75"/>
      <c r="F4" s="75" t="s">
        <v>434</v>
      </c>
      <c r="G4" s="75"/>
      <c r="H4" s="75"/>
    </row>
    <row r="5" spans="1:8" ht="12.75">
      <c r="A5" s="74"/>
      <c r="B5" s="74"/>
      <c r="C5" s="74"/>
      <c r="D5" s="74"/>
      <c r="E5" s="74"/>
      <c r="F5" s="74"/>
      <c r="G5" s="74"/>
      <c r="H5" s="74"/>
    </row>
    <row r="6" spans="1:8" ht="15.75">
      <c r="A6" s="302" t="s">
        <v>440</v>
      </c>
      <c r="B6" s="302"/>
      <c r="C6" s="302"/>
      <c r="D6" s="302"/>
      <c r="E6" s="302"/>
      <c r="F6" s="147"/>
      <c r="G6" s="147"/>
      <c r="H6" s="147"/>
    </row>
    <row r="7" spans="1:8" ht="16.5" customHeight="1">
      <c r="A7" s="305" t="s">
        <v>0</v>
      </c>
      <c r="B7" s="305" t="s">
        <v>1</v>
      </c>
      <c r="C7" s="305" t="s">
        <v>2</v>
      </c>
      <c r="D7" s="305" t="s">
        <v>3</v>
      </c>
      <c r="E7" s="304" t="s">
        <v>160</v>
      </c>
      <c r="F7" s="304" t="s">
        <v>259</v>
      </c>
      <c r="G7" s="303" t="s">
        <v>426</v>
      </c>
      <c r="H7" s="303"/>
    </row>
    <row r="8" spans="1:8" s="9" customFormat="1" ht="18" customHeight="1">
      <c r="A8" s="305"/>
      <c r="B8" s="305"/>
      <c r="C8" s="305"/>
      <c r="D8" s="305"/>
      <c r="E8" s="304"/>
      <c r="F8" s="304"/>
      <c r="G8" s="138" t="s">
        <v>427</v>
      </c>
      <c r="H8" s="138" t="s">
        <v>428</v>
      </c>
    </row>
    <row r="9" spans="1:8" s="9" customFormat="1" ht="28.5" customHeight="1">
      <c r="A9" s="44" t="s">
        <v>4</v>
      </c>
      <c r="B9" s="77"/>
      <c r="C9" s="115"/>
      <c r="D9" s="47" t="s">
        <v>5</v>
      </c>
      <c r="E9" s="79">
        <f aca="true" t="shared" si="0" ref="E9:G10">SUM(E10)</f>
        <v>0</v>
      </c>
      <c r="F9" s="79">
        <f t="shared" si="0"/>
        <v>65571</v>
      </c>
      <c r="G9" s="79">
        <f t="shared" si="0"/>
        <v>65421.48</v>
      </c>
      <c r="H9" s="79">
        <f>G9/F9*100</f>
        <v>99.77197236583247</v>
      </c>
    </row>
    <row r="10" spans="1:8" s="33" customFormat="1" ht="28.5" customHeight="1">
      <c r="A10" s="86"/>
      <c r="B10" s="83" t="s">
        <v>417</v>
      </c>
      <c r="C10" s="232"/>
      <c r="D10" s="49" t="s">
        <v>6</v>
      </c>
      <c r="E10" s="109">
        <f t="shared" si="0"/>
        <v>0</v>
      </c>
      <c r="F10" s="109">
        <f t="shared" si="0"/>
        <v>65571</v>
      </c>
      <c r="G10" s="109">
        <f t="shared" si="0"/>
        <v>65421.48</v>
      </c>
      <c r="H10" s="109">
        <f aca="true" t="shared" si="1" ref="H10:H64">G10/F10*100</f>
        <v>99.77197236583247</v>
      </c>
    </row>
    <row r="11" spans="1:8" s="33" customFormat="1" ht="67.5">
      <c r="A11" s="86"/>
      <c r="B11" s="86"/>
      <c r="C11" s="232">
        <v>2010</v>
      </c>
      <c r="D11" s="49" t="s">
        <v>350</v>
      </c>
      <c r="E11" s="109">
        <v>0</v>
      </c>
      <c r="F11" s="109">
        <v>65571</v>
      </c>
      <c r="G11" s="109">
        <v>65421.48</v>
      </c>
      <c r="H11" s="109">
        <f t="shared" si="1"/>
        <v>99.77197236583247</v>
      </c>
    </row>
    <row r="12" spans="1:8" s="9" customFormat="1" ht="24" customHeight="1">
      <c r="A12" s="44" t="s">
        <v>18</v>
      </c>
      <c r="B12" s="37"/>
      <c r="C12" s="73"/>
      <c r="D12" s="47" t="s">
        <v>19</v>
      </c>
      <c r="E12" s="79">
        <f>SUM(E13)</f>
        <v>144800</v>
      </c>
      <c r="F12" s="79">
        <f>SUM(F13)</f>
        <v>161966</v>
      </c>
      <c r="G12" s="79">
        <f>SUM(G13)</f>
        <v>161964.52</v>
      </c>
      <c r="H12" s="79">
        <f t="shared" si="1"/>
        <v>99.99908622797376</v>
      </c>
    </row>
    <row r="13" spans="1:8" s="33" customFormat="1" ht="21.75" customHeight="1">
      <c r="A13" s="83"/>
      <c r="B13" s="83">
        <v>75011</v>
      </c>
      <c r="C13" s="84"/>
      <c r="D13" s="49" t="s">
        <v>20</v>
      </c>
      <c r="E13" s="111">
        <f>E14</f>
        <v>144800</v>
      </c>
      <c r="F13" s="111">
        <f>F14</f>
        <v>161966</v>
      </c>
      <c r="G13" s="111">
        <f>G14</f>
        <v>161964.52</v>
      </c>
      <c r="H13" s="109">
        <f t="shared" si="1"/>
        <v>99.99908622797376</v>
      </c>
    </row>
    <row r="14" spans="1:8" s="33" customFormat="1" ht="67.5">
      <c r="A14" s="83"/>
      <c r="B14" s="104"/>
      <c r="C14" s="85" t="s">
        <v>217</v>
      </c>
      <c r="D14" s="49" t="s">
        <v>350</v>
      </c>
      <c r="E14" s="111">
        <v>144800</v>
      </c>
      <c r="F14" s="111">
        <v>161966</v>
      </c>
      <c r="G14" s="111">
        <v>161964.52</v>
      </c>
      <c r="H14" s="109">
        <f t="shared" si="1"/>
        <v>99.99908622797376</v>
      </c>
    </row>
    <row r="15" spans="1:8" s="9" customFormat="1" ht="48">
      <c r="A15" s="44">
        <v>751</v>
      </c>
      <c r="B15" s="46"/>
      <c r="C15" s="80"/>
      <c r="D15" s="47" t="s">
        <v>23</v>
      </c>
      <c r="E15" s="81">
        <f>SUM(E16,E18,)</f>
        <v>3830</v>
      </c>
      <c r="F15" s="81">
        <f>SUM(F16,F18,)</f>
        <v>83070</v>
      </c>
      <c r="G15" s="81">
        <f>SUM(G16,G18,)</f>
        <v>80241.43</v>
      </c>
      <c r="H15" s="79">
        <f t="shared" si="1"/>
        <v>96.59495606115324</v>
      </c>
    </row>
    <row r="16" spans="1:8" s="33" customFormat="1" ht="33.75">
      <c r="A16" s="104"/>
      <c r="B16" s="83">
        <v>75101</v>
      </c>
      <c r="C16" s="84"/>
      <c r="D16" s="49" t="s">
        <v>24</v>
      </c>
      <c r="E16" s="112">
        <f>E17</f>
        <v>3830</v>
      </c>
      <c r="F16" s="112">
        <f>F17</f>
        <v>3830</v>
      </c>
      <c r="G16" s="112">
        <f>G17</f>
        <v>3829.68</v>
      </c>
      <c r="H16" s="109">
        <f t="shared" si="1"/>
        <v>99.99164490861618</v>
      </c>
    </row>
    <row r="17" spans="1:8" s="33" customFormat="1" ht="67.5">
      <c r="A17" s="104"/>
      <c r="B17" s="83"/>
      <c r="C17" s="85" t="s">
        <v>217</v>
      </c>
      <c r="D17" s="49" t="s">
        <v>282</v>
      </c>
      <c r="E17" s="112">
        <v>3830</v>
      </c>
      <c r="F17" s="112">
        <v>3830</v>
      </c>
      <c r="G17" s="112">
        <v>3829.68</v>
      </c>
      <c r="H17" s="109">
        <f t="shared" si="1"/>
        <v>99.99164490861618</v>
      </c>
    </row>
    <row r="18" spans="1:8" s="33" customFormat="1" ht="56.25">
      <c r="A18" s="104"/>
      <c r="B18" s="83">
        <v>75109</v>
      </c>
      <c r="C18" s="85"/>
      <c r="D18" s="49" t="s">
        <v>404</v>
      </c>
      <c r="E18" s="112">
        <f>SUM(E19)</f>
        <v>0</v>
      </c>
      <c r="F18" s="112">
        <f>SUM(F19)</f>
        <v>79240</v>
      </c>
      <c r="G18" s="112">
        <f>SUM(G19)</f>
        <v>76411.75</v>
      </c>
      <c r="H18" s="109">
        <f t="shared" si="1"/>
        <v>96.4307799091368</v>
      </c>
    </row>
    <row r="19" spans="1:8" s="33" customFormat="1" ht="67.5">
      <c r="A19" s="104"/>
      <c r="B19" s="83"/>
      <c r="C19" s="85">
        <v>2010</v>
      </c>
      <c r="D19" s="49" t="s">
        <v>407</v>
      </c>
      <c r="E19" s="112">
        <v>0</v>
      </c>
      <c r="F19" s="112">
        <v>79240</v>
      </c>
      <c r="G19" s="112">
        <v>76411.75</v>
      </c>
      <c r="H19" s="109">
        <f t="shared" si="1"/>
        <v>96.4307799091368</v>
      </c>
    </row>
    <row r="20" spans="1:8" s="9" customFormat="1" ht="27.75" customHeight="1">
      <c r="A20" s="44" t="s">
        <v>25</v>
      </c>
      <c r="B20" s="37"/>
      <c r="C20" s="73"/>
      <c r="D20" s="47" t="s">
        <v>161</v>
      </c>
      <c r="E20" s="79">
        <f>E21</f>
        <v>400</v>
      </c>
      <c r="F20" s="79">
        <f>F21</f>
        <v>400</v>
      </c>
      <c r="G20" s="79">
        <f>G21</f>
        <v>400</v>
      </c>
      <c r="H20" s="79">
        <f t="shared" si="1"/>
        <v>100</v>
      </c>
    </row>
    <row r="21" spans="1:8" s="33" customFormat="1" ht="23.25" customHeight="1">
      <c r="A21" s="104"/>
      <c r="B21" s="83" t="s">
        <v>27</v>
      </c>
      <c r="C21" s="84"/>
      <c r="D21" s="49" t="s">
        <v>28</v>
      </c>
      <c r="E21" s="111">
        <f>SUM(E22)</f>
        <v>400</v>
      </c>
      <c r="F21" s="111">
        <f>SUM(F22)</f>
        <v>400</v>
      </c>
      <c r="G21" s="111">
        <f>SUM(G22)</f>
        <v>400</v>
      </c>
      <c r="H21" s="109">
        <f t="shared" si="1"/>
        <v>100</v>
      </c>
    </row>
    <row r="22" spans="1:8" s="33" customFormat="1" ht="67.5">
      <c r="A22" s="104"/>
      <c r="B22" s="83"/>
      <c r="C22" s="85" t="s">
        <v>217</v>
      </c>
      <c r="D22" s="49" t="s">
        <v>278</v>
      </c>
      <c r="E22" s="111">
        <v>400</v>
      </c>
      <c r="F22" s="111">
        <v>400</v>
      </c>
      <c r="G22" s="111">
        <v>400</v>
      </c>
      <c r="H22" s="109">
        <f t="shared" si="1"/>
        <v>100</v>
      </c>
    </row>
    <row r="23" spans="1:8" s="51" customFormat="1" ht="72">
      <c r="A23" s="46">
        <v>756</v>
      </c>
      <c r="B23" s="44"/>
      <c r="C23" s="123"/>
      <c r="D23" s="129" t="s">
        <v>186</v>
      </c>
      <c r="E23" s="124">
        <f aca="true" t="shared" si="2" ref="E23:G24">SUM(E24)</f>
        <v>284750</v>
      </c>
      <c r="F23" s="124">
        <f t="shared" si="2"/>
        <v>255869</v>
      </c>
      <c r="G23" s="124">
        <f t="shared" si="2"/>
        <v>255869</v>
      </c>
      <c r="H23" s="109">
        <f t="shared" si="1"/>
        <v>100</v>
      </c>
    </row>
    <row r="24" spans="1:8" s="33" customFormat="1" ht="56.25">
      <c r="A24" s="104"/>
      <c r="B24" s="83">
        <v>75615</v>
      </c>
      <c r="C24" s="85"/>
      <c r="D24" s="82" t="s">
        <v>187</v>
      </c>
      <c r="E24" s="111">
        <f t="shared" si="2"/>
        <v>284750</v>
      </c>
      <c r="F24" s="111">
        <f t="shared" si="2"/>
        <v>255869</v>
      </c>
      <c r="G24" s="111">
        <f t="shared" si="2"/>
        <v>255869</v>
      </c>
      <c r="H24" s="109">
        <f t="shared" si="1"/>
        <v>100</v>
      </c>
    </row>
    <row r="25" spans="1:8" s="33" customFormat="1" ht="45">
      <c r="A25" s="104"/>
      <c r="B25" s="83"/>
      <c r="C25" s="85">
        <v>2440</v>
      </c>
      <c r="D25" s="82" t="s">
        <v>226</v>
      </c>
      <c r="E25" s="111">
        <f>141510+143240</f>
        <v>284750</v>
      </c>
      <c r="F25" s="111">
        <v>255869</v>
      </c>
      <c r="G25" s="111">
        <v>255869</v>
      </c>
      <c r="H25" s="109">
        <f t="shared" si="1"/>
        <v>100</v>
      </c>
    </row>
    <row r="26" spans="1:8" s="33" customFormat="1" ht="24" customHeight="1">
      <c r="A26" s="44" t="s">
        <v>121</v>
      </c>
      <c r="B26" s="45"/>
      <c r="C26" s="46"/>
      <c r="D26" s="47" t="s">
        <v>122</v>
      </c>
      <c r="E26" s="124">
        <f>SUM(E27,E32,E34,)</f>
        <v>0</v>
      </c>
      <c r="F26" s="124">
        <f>SUM(F27,F32,F34,)</f>
        <v>118291</v>
      </c>
      <c r="G26" s="124">
        <f>SUM(G27,G32,G34,)</f>
        <v>108106.70999999999</v>
      </c>
      <c r="H26" s="79">
        <f t="shared" si="1"/>
        <v>91.39047772019848</v>
      </c>
    </row>
    <row r="27" spans="1:8" s="33" customFormat="1" ht="24" customHeight="1">
      <c r="A27" s="83"/>
      <c r="B27" s="100" t="s">
        <v>123</v>
      </c>
      <c r="C27" s="104"/>
      <c r="D27" s="49" t="s">
        <v>61</v>
      </c>
      <c r="E27" s="111">
        <f>SUM(E28:E31)</f>
        <v>0</v>
      </c>
      <c r="F27" s="111">
        <f>SUM(F28:F31)</f>
        <v>38247</v>
      </c>
      <c r="G27" s="111">
        <f>SUM(G28:G31)</f>
        <v>28062.71</v>
      </c>
      <c r="H27" s="109">
        <f t="shared" si="1"/>
        <v>73.37231678301566</v>
      </c>
    </row>
    <row r="28" spans="1:8" s="33" customFormat="1" ht="45">
      <c r="A28" s="83"/>
      <c r="B28" s="100"/>
      <c r="C28" s="104">
        <v>2030</v>
      </c>
      <c r="D28" s="94" t="s">
        <v>262</v>
      </c>
      <c r="E28" s="111">
        <v>0</v>
      </c>
      <c r="F28" s="111">
        <v>27691</v>
      </c>
      <c r="G28" s="111">
        <v>17507.86</v>
      </c>
      <c r="H28" s="109">
        <f t="shared" si="1"/>
        <v>63.22581344119028</v>
      </c>
    </row>
    <row r="29" spans="1:8" s="33" customFormat="1" ht="56.25">
      <c r="A29" s="83"/>
      <c r="B29" s="100"/>
      <c r="C29" s="104">
        <v>2310</v>
      </c>
      <c r="D29" s="49" t="s">
        <v>419</v>
      </c>
      <c r="E29" s="111">
        <v>0</v>
      </c>
      <c r="F29" s="111">
        <v>980</v>
      </c>
      <c r="G29" s="111">
        <v>978.71</v>
      </c>
      <c r="H29" s="109">
        <f t="shared" si="1"/>
        <v>99.86836734693878</v>
      </c>
    </row>
    <row r="30" spans="1:8" s="33" customFormat="1" ht="56.25">
      <c r="A30" s="104"/>
      <c r="B30" s="83"/>
      <c r="C30" s="85">
        <v>2320</v>
      </c>
      <c r="D30" s="49" t="s">
        <v>352</v>
      </c>
      <c r="E30" s="111">
        <v>0</v>
      </c>
      <c r="F30" s="111">
        <v>600</v>
      </c>
      <c r="G30" s="111">
        <v>600</v>
      </c>
      <c r="H30" s="109">
        <f t="shared" si="1"/>
        <v>100</v>
      </c>
    </row>
    <row r="31" spans="1:8" s="33" customFormat="1" ht="50.25" customHeight="1">
      <c r="A31" s="104"/>
      <c r="B31" s="83"/>
      <c r="C31" s="85">
        <v>2440</v>
      </c>
      <c r="D31" s="82" t="s">
        <v>226</v>
      </c>
      <c r="E31" s="111">
        <v>0</v>
      </c>
      <c r="F31" s="111">
        <v>8976</v>
      </c>
      <c r="G31" s="111">
        <v>8976.14</v>
      </c>
      <c r="H31" s="109">
        <f t="shared" si="1"/>
        <v>100.00155971479501</v>
      </c>
    </row>
    <row r="32" spans="1:8" s="33" customFormat="1" ht="24" customHeight="1">
      <c r="A32" s="104"/>
      <c r="B32" s="83">
        <v>80110</v>
      </c>
      <c r="C32" s="85"/>
      <c r="D32" s="82" t="s">
        <v>62</v>
      </c>
      <c r="E32" s="111">
        <f>SUM(E33)</f>
        <v>0</v>
      </c>
      <c r="F32" s="111">
        <f>SUM(F33)</f>
        <v>600</v>
      </c>
      <c r="G32" s="111">
        <f>SUM(G33)</f>
        <v>600</v>
      </c>
      <c r="H32" s="109">
        <f t="shared" si="1"/>
        <v>100</v>
      </c>
    </row>
    <row r="33" spans="1:8" s="33" customFormat="1" ht="56.25">
      <c r="A33" s="104"/>
      <c r="B33" s="83"/>
      <c r="C33" s="85">
        <v>2320</v>
      </c>
      <c r="D33" s="49" t="s">
        <v>352</v>
      </c>
      <c r="E33" s="111">
        <v>0</v>
      </c>
      <c r="F33" s="111">
        <v>600</v>
      </c>
      <c r="G33" s="111">
        <v>600</v>
      </c>
      <c r="H33" s="109">
        <f t="shared" si="1"/>
        <v>100</v>
      </c>
    </row>
    <row r="34" spans="1:8" s="33" customFormat="1" ht="19.5" customHeight="1">
      <c r="A34" s="104"/>
      <c r="B34" s="83">
        <v>80195</v>
      </c>
      <c r="C34" s="85"/>
      <c r="D34" s="49" t="s">
        <v>6</v>
      </c>
      <c r="E34" s="111">
        <f>SUM(E35)</f>
        <v>0</v>
      </c>
      <c r="F34" s="111">
        <f>SUM(F35)</f>
        <v>79444</v>
      </c>
      <c r="G34" s="111">
        <f>SUM(G35)</f>
        <v>79444</v>
      </c>
      <c r="H34" s="109">
        <f t="shared" si="1"/>
        <v>100</v>
      </c>
    </row>
    <row r="35" spans="1:8" s="33" customFormat="1" ht="45">
      <c r="A35" s="104"/>
      <c r="B35" s="83"/>
      <c r="C35" s="85">
        <v>2030</v>
      </c>
      <c r="D35" s="94" t="s">
        <v>262</v>
      </c>
      <c r="E35" s="111">
        <v>0</v>
      </c>
      <c r="F35" s="111">
        <v>79444</v>
      </c>
      <c r="G35" s="111">
        <v>79444</v>
      </c>
      <c r="H35" s="109">
        <f t="shared" si="1"/>
        <v>100</v>
      </c>
    </row>
    <row r="36" spans="1:8" s="51" customFormat="1" ht="28.5" customHeight="1">
      <c r="A36" s="44" t="s">
        <v>188</v>
      </c>
      <c r="B36" s="46"/>
      <c r="C36" s="80"/>
      <c r="D36" s="47" t="s">
        <v>230</v>
      </c>
      <c r="E36" s="79">
        <f>SUM(E39,E41,E44,E48,E37,E46)</f>
        <v>7040846</v>
      </c>
      <c r="F36" s="79">
        <f>SUM(F39,F41,F44,F48,F37,F46)</f>
        <v>8891096</v>
      </c>
      <c r="G36" s="79">
        <f>SUM(G39,G41,G44,G48,G37,G46)</f>
        <v>8571510.43</v>
      </c>
      <c r="H36" s="79">
        <f t="shared" si="1"/>
        <v>96.40555483823367</v>
      </c>
    </row>
    <row r="37" spans="1:8" s="33" customFormat="1" ht="56.25">
      <c r="A37" s="83"/>
      <c r="B37" s="64">
        <v>85212</v>
      </c>
      <c r="C37" s="96"/>
      <c r="D37" s="94" t="s">
        <v>313</v>
      </c>
      <c r="E37" s="109">
        <f>SUM(E38)</f>
        <v>5507000</v>
      </c>
      <c r="F37" s="109">
        <f>SUM(F38)</f>
        <v>6328000</v>
      </c>
      <c r="G37" s="109">
        <f>SUM(G38)</f>
        <v>6148127.89</v>
      </c>
      <c r="H37" s="109">
        <f t="shared" si="1"/>
        <v>97.15752038558786</v>
      </c>
    </row>
    <row r="38" spans="1:8" s="33" customFormat="1" ht="67.5">
      <c r="A38" s="83"/>
      <c r="B38" s="64"/>
      <c r="C38" s="96">
        <v>2010</v>
      </c>
      <c r="D38" s="49" t="s">
        <v>278</v>
      </c>
      <c r="E38" s="109">
        <v>5507000</v>
      </c>
      <c r="F38" s="109">
        <v>6328000</v>
      </c>
      <c r="G38" s="109">
        <v>6148127.89</v>
      </c>
      <c r="H38" s="109">
        <f t="shared" si="1"/>
        <v>97.15752038558786</v>
      </c>
    </row>
    <row r="39" spans="1:8" s="33" customFormat="1" ht="63" customHeight="1">
      <c r="A39" s="83"/>
      <c r="B39" s="104">
        <v>85213</v>
      </c>
      <c r="C39" s="84"/>
      <c r="D39" s="49" t="s">
        <v>229</v>
      </c>
      <c r="E39" s="109">
        <f>SUM(E40)</f>
        <v>74700</v>
      </c>
      <c r="F39" s="109">
        <f>SUM(F40)</f>
        <v>74700</v>
      </c>
      <c r="G39" s="109">
        <f>SUM(G40)</f>
        <v>50633.54</v>
      </c>
      <c r="H39" s="109">
        <f t="shared" si="1"/>
        <v>67.78251673360107</v>
      </c>
    </row>
    <row r="40" spans="1:8" s="33" customFormat="1" ht="67.5">
      <c r="A40" s="83"/>
      <c r="B40" s="104"/>
      <c r="C40" s="84">
        <v>2010</v>
      </c>
      <c r="D40" s="49" t="s">
        <v>350</v>
      </c>
      <c r="E40" s="109">
        <v>74700</v>
      </c>
      <c r="F40" s="109">
        <v>74700</v>
      </c>
      <c r="G40" s="109">
        <v>50633.54</v>
      </c>
      <c r="H40" s="109">
        <f t="shared" si="1"/>
        <v>67.78251673360107</v>
      </c>
    </row>
    <row r="41" spans="1:8" s="33" customFormat="1" ht="33" customHeight="1">
      <c r="A41" s="83"/>
      <c r="B41" s="83" t="s">
        <v>189</v>
      </c>
      <c r="C41" s="84"/>
      <c r="D41" s="49" t="s">
        <v>293</v>
      </c>
      <c r="E41" s="111">
        <f>SUM(E42:E43)</f>
        <v>1005400</v>
      </c>
      <c r="F41" s="111">
        <f>SUM(F42:F43)</f>
        <v>1027110</v>
      </c>
      <c r="G41" s="111">
        <f>SUM(G42:G43)</f>
        <v>950873.87</v>
      </c>
      <c r="H41" s="109">
        <f t="shared" si="1"/>
        <v>92.57760804587629</v>
      </c>
    </row>
    <row r="42" spans="1:8" s="33" customFormat="1" ht="67.5">
      <c r="A42" s="83"/>
      <c r="B42" s="83"/>
      <c r="C42" s="85" t="s">
        <v>217</v>
      </c>
      <c r="D42" s="49" t="s">
        <v>406</v>
      </c>
      <c r="E42" s="111">
        <v>569300</v>
      </c>
      <c r="F42" s="111">
        <v>430000</v>
      </c>
      <c r="G42" s="111">
        <v>401063.99</v>
      </c>
      <c r="H42" s="109">
        <f t="shared" si="1"/>
        <v>93.27069534883721</v>
      </c>
    </row>
    <row r="43" spans="1:8" s="33" customFormat="1" ht="49.5" customHeight="1">
      <c r="A43" s="83"/>
      <c r="B43" s="83"/>
      <c r="C43" s="85">
        <v>2030</v>
      </c>
      <c r="D43" s="94" t="s">
        <v>354</v>
      </c>
      <c r="E43" s="111">
        <v>436100</v>
      </c>
      <c r="F43" s="111">
        <v>597110</v>
      </c>
      <c r="G43" s="111">
        <v>549809.88</v>
      </c>
      <c r="H43" s="109">
        <f t="shared" si="1"/>
        <v>92.07849140024452</v>
      </c>
    </row>
    <row r="44" spans="1:8" s="33" customFormat="1" ht="23.25" customHeight="1">
      <c r="A44" s="83"/>
      <c r="B44" s="83" t="s">
        <v>190</v>
      </c>
      <c r="C44" s="84"/>
      <c r="D44" s="49" t="s">
        <v>68</v>
      </c>
      <c r="E44" s="111">
        <f>E45</f>
        <v>312200</v>
      </c>
      <c r="F44" s="111">
        <f>F45</f>
        <v>339200</v>
      </c>
      <c r="G44" s="111">
        <f>G45</f>
        <v>339200</v>
      </c>
      <c r="H44" s="109">
        <f t="shared" si="1"/>
        <v>100</v>
      </c>
    </row>
    <row r="45" spans="1:8" s="33" customFormat="1" ht="52.5" customHeight="1">
      <c r="A45" s="83"/>
      <c r="B45" s="83"/>
      <c r="C45" s="85">
        <v>2030</v>
      </c>
      <c r="D45" s="94" t="s">
        <v>262</v>
      </c>
      <c r="E45" s="111">
        <v>312200</v>
      </c>
      <c r="F45" s="111">
        <v>339200</v>
      </c>
      <c r="G45" s="111">
        <v>339200</v>
      </c>
      <c r="H45" s="109">
        <f t="shared" si="1"/>
        <v>100</v>
      </c>
    </row>
    <row r="46" spans="1:8" s="33" customFormat="1" ht="22.5">
      <c r="A46" s="83"/>
      <c r="B46" s="83">
        <v>85278</v>
      </c>
      <c r="C46" s="85"/>
      <c r="D46" s="94" t="s">
        <v>416</v>
      </c>
      <c r="E46" s="111">
        <f>SUM(E47)</f>
        <v>0</v>
      </c>
      <c r="F46" s="111">
        <f>SUM(F47)</f>
        <v>242097</v>
      </c>
      <c r="G46" s="111">
        <f>SUM(G47)</f>
        <v>206240</v>
      </c>
      <c r="H46" s="109">
        <f t="shared" si="1"/>
        <v>85.18899449394252</v>
      </c>
    </row>
    <row r="47" spans="1:8" s="33" customFormat="1" ht="67.5">
      <c r="A47" s="83"/>
      <c r="B47" s="83"/>
      <c r="C47" s="85">
        <v>2010</v>
      </c>
      <c r="D47" s="49" t="s">
        <v>406</v>
      </c>
      <c r="E47" s="111">
        <v>0</v>
      </c>
      <c r="F47" s="111">
        <v>242097</v>
      </c>
      <c r="G47" s="111">
        <v>206240</v>
      </c>
      <c r="H47" s="109">
        <f t="shared" si="1"/>
        <v>85.18899449394252</v>
      </c>
    </row>
    <row r="48" spans="1:8" s="33" customFormat="1" ht="24" customHeight="1">
      <c r="A48" s="83"/>
      <c r="B48" s="83">
        <v>85295</v>
      </c>
      <c r="C48" s="85"/>
      <c r="D48" s="94" t="s">
        <v>6</v>
      </c>
      <c r="E48" s="111">
        <f>SUM(E49)</f>
        <v>141546</v>
      </c>
      <c r="F48" s="111">
        <f>SUM(F49)</f>
        <v>879989</v>
      </c>
      <c r="G48" s="111">
        <f>SUM(G49)</f>
        <v>876435.13</v>
      </c>
      <c r="H48" s="109">
        <f t="shared" si="1"/>
        <v>99.59614608818974</v>
      </c>
    </row>
    <row r="49" spans="1:8" s="33" customFormat="1" ht="48.75" customHeight="1">
      <c r="A49" s="83"/>
      <c r="B49" s="83"/>
      <c r="C49" s="85">
        <v>2030</v>
      </c>
      <c r="D49" s="94" t="s">
        <v>279</v>
      </c>
      <c r="E49" s="111">
        <v>141546</v>
      </c>
      <c r="F49" s="111">
        <v>879989</v>
      </c>
      <c r="G49" s="111">
        <v>876435.13</v>
      </c>
      <c r="H49" s="109">
        <f t="shared" si="1"/>
        <v>99.59614608818974</v>
      </c>
    </row>
    <row r="50" spans="1:8" s="51" customFormat="1" ht="26.25" customHeight="1">
      <c r="A50" s="44">
        <v>854</v>
      </c>
      <c r="B50" s="44"/>
      <c r="C50" s="123"/>
      <c r="D50" s="40" t="s">
        <v>69</v>
      </c>
      <c r="E50" s="124">
        <f aca="true" t="shared" si="3" ref="E50:G51">SUM(E51)</f>
        <v>0</v>
      </c>
      <c r="F50" s="124">
        <f t="shared" si="3"/>
        <v>526966</v>
      </c>
      <c r="G50" s="124">
        <f t="shared" si="3"/>
        <v>526537.05</v>
      </c>
      <c r="H50" s="79">
        <f t="shared" si="1"/>
        <v>99.91860006148406</v>
      </c>
    </row>
    <row r="51" spans="1:8" s="33" customFormat="1" ht="23.25" customHeight="1">
      <c r="A51" s="83"/>
      <c r="B51" s="83">
        <v>85415</v>
      </c>
      <c r="C51" s="85"/>
      <c r="D51" s="94" t="s">
        <v>344</v>
      </c>
      <c r="E51" s="111">
        <f t="shared" si="3"/>
        <v>0</v>
      </c>
      <c r="F51" s="111">
        <f t="shared" si="3"/>
        <v>526966</v>
      </c>
      <c r="G51" s="111">
        <f t="shared" si="3"/>
        <v>526537.05</v>
      </c>
      <c r="H51" s="109">
        <f t="shared" si="1"/>
        <v>99.91860006148406</v>
      </c>
    </row>
    <row r="52" spans="1:8" s="33" customFormat="1" ht="51" customHeight="1">
      <c r="A52" s="83"/>
      <c r="B52" s="83"/>
      <c r="C52" s="85">
        <v>2030</v>
      </c>
      <c r="D52" s="94" t="s">
        <v>262</v>
      </c>
      <c r="E52" s="111">
        <v>0</v>
      </c>
      <c r="F52" s="111">
        <v>526966</v>
      </c>
      <c r="G52" s="111">
        <v>526537.05</v>
      </c>
      <c r="H52" s="109">
        <f t="shared" si="1"/>
        <v>99.91860006148406</v>
      </c>
    </row>
    <row r="53" spans="1:8" s="9" customFormat="1" ht="32.25" customHeight="1">
      <c r="A53" s="44" t="s">
        <v>74</v>
      </c>
      <c r="B53" s="37"/>
      <c r="C53" s="73"/>
      <c r="D53" s="47" t="s">
        <v>162</v>
      </c>
      <c r="E53" s="79">
        <f>SUM(E54,E56,E58,)</f>
        <v>45000</v>
      </c>
      <c r="F53" s="79">
        <f>SUM(F54,F56,F58,)</f>
        <v>51000</v>
      </c>
      <c r="G53" s="79">
        <f>SUM(G54,G56,G58,)</f>
        <v>51000</v>
      </c>
      <c r="H53" s="79">
        <f t="shared" si="1"/>
        <v>100</v>
      </c>
    </row>
    <row r="54" spans="1:8" s="33" customFormat="1" ht="26.25" customHeight="1">
      <c r="A54" s="83"/>
      <c r="B54" s="104">
        <v>92109</v>
      </c>
      <c r="C54" s="84"/>
      <c r="D54" s="49" t="s">
        <v>183</v>
      </c>
      <c r="E54" s="109">
        <f>SUM(E55)</f>
        <v>0</v>
      </c>
      <c r="F54" s="109">
        <f>SUM(F55)</f>
        <v>4000</v>
      </c>
      <c r="G54" s="109">
        <f>SUM(G55)</f>
        <v>4000</v>
      </c>
      <c r="H54" s="109">
        <f t="shared" si="1"/>
        <v>100</v>
      </c>
    </row>
    <row r="55" spans="1:8" s="9" customFormat="1" ht="61.5" customHeight="1">
      <c r="A55" s="44"/>
      <c r="B55" s="37"/>
      <c r="C55" s="85">
        <v>2320</v>
      </c>
      <c r="D55" s="49" t="s">
        <v>352</v>
      </c>
      <c r="E55" s="258">
        <v>0</v>
      </c>
      <c r="F55" s="109">
        <v>4000</v>
      </c>
      <c r="G55" s="109">
        <v>4000</v>
      </c>
      <c r="H55" s="109">
        <f t="shared" si="1"/>
        <v>100</v>
      </c>
    </row>
    <row r="56" spans="1:8" s="33" customFormat="1" ht="21.75" customHeight="1">
      <c r="A56" s="83"/>
      <c r="B56" s="83" t="s">
        <v>75</v>
      </c>
      <c r="C56" s="84"/>
      <c r="D56" s="49" t="s">
        <v>76</v>
      </c>
      <c r="E56" s="111">
        <f>E57</f>
        <v>45000</v>
      </c>
      <c r="F56" s="111">
        <f>F57</f>
        <v>45000</v>
      </c>
      <c r="G56" s="111">
        <f>G57</f>
        <v>45000</v>
      </c>
      <c r="H56" s="109">
        <f t="shared" si="1"/>
        <v>100</v>
      </c>
    </row>
    <row r="57" spans="1:8" s="33" customFormat="1" ht="63" customHeight="1">
      <c r="A57" s="83"/>
      <c r="B57" s="83"/>
      <c r="C57" s="85">
        <v>2320</v>
      </c>
      <c r="D57" s="49" t="s">
        <v>405</v>
      </c>
      <c r="E57" s="111">
        <v>45000</v>
      </c>
      <c r="F57" s="111">
        <v>45000</v>
      </c>
      <c r="G57" s="111">
        <v>45000</v>
      </c>
      <c r="H57" s="109">
        <f t="shared" si="1"/>
        <v>100</v>
      </c>
    </row>
    <row r="58" spans="1:8" s="33" customFormat="1" ht="24" customHeight="1">
      <c r="A58" s="83"/>
      <c r="B58" s="83">
        <v>92118</v>
      </c>
      <c r="C58" s="83"/>
      <c r="D58" s="82" t="s">
        <v>158</v>
      </c>
      <c r="E58" s="111">
        <f>SUM(E59)</f>
        <v>0</v>
      </c>
      <c r="F58" s="111">
        <f>SUM(F59)</f>
        <v>2000</v>
      </c>
      <c r="G58" s="111">
        <f>SUM(G59)</f>
        <v>2000</v>
      </c>
      <c r="H58" s="109">
        <f t="shared" si="1"/>
        <v>100</v>
      </c>
    </row>
    <row r="59" spans="1:8" s="33" customFormat="1" ht="63" customHeight="1">
      <c r="A59" s="83"/>
      <c r="B59" s="83"/>
      <c r="C59" s="83">
        <v>2320</v>
      </c>
      <c r="D59" s="49" t="s">
        <v>352</v>
      </c>
      <c r="E59" s="111">
        <v>0</v>
      </c>
      <c r="F59" s="111">
        <v>2000</v>
      </c>
      <c r="G59" s="111">
        <v>2000</v>
      </c>
      <c r="H59" s="109">
        <f t="shared" si="1"/>
        <v>100</v>
      </c>
    </row>
    <row r="60" spans="1:8" s="51" customFormat="1" ht="24" customHeight="1">
      <c r="A60" s="44" t="s">
        <v>159</v>
      </c>
      <c r="B60" s="45"/>
      <c r="C60" s="46"/>
      <c r="D60" s="47" t="s">
        <v>77</v>
      </c>
      <c r="E60" s="124">
        <f>SUM(E61)</f>
        <v>0</v>
      </c>
      <c r="F60" s="124">
        <f>SUM(F61)</f>
        <v>34400</v>
      </c>
      <c r="G60" s="124">
        <f>SUM(G61)</f>
        <v>33999.32</v>
      </c>
      <c r="H60" s="79">
        <f t="shared" si="1"/>
        <v>98.83523255813952</v>
      </c>
    </row>
    <row r="61" spans="1:8" s="33" customFormat="1" ht="22.5">
      <c r="A61" s="83"/>
      <c r="B61" s="83">
        <v>92605</v>
      </c>
      <c r="C61" s="83"/>
      <c r="D61" s="49" t="s">
        <v>78</v>
      </c>
      <c r="E61" s="111">
        <f>SUM(E62:E63)</f>
        <v>0</v>
      </c>
      <c r="F61" s="111">
        <f>SUM(F62:F63)</f>
        <v>34400</v>
      </c>
      <c r="G61" s="111">
        <f>SUM(G62:G63)</f>
        <v>33999.32</v>
      </c>
      <c r="H61" s="109">
        <f t="shared" si="1"/>
        <v>98.83523255813952</v>
      </c>
    </row>
    <row r="62" spans="1:8" s="33" customFormat="1" ht="60.75" customHeight="1">
      <c r="A62" s="83"/>
      <c r="B62" s="83"/>
      <c r="C62" s="83">
        <v>2320</v>
      </c>
      <c r="D62" s="49" t="s">
        <v>352</v>
      </c>
      <c r="E62" s="111">
        <v>0</v>
      </c>
      <c r="F62" s="111">
        <v>3600</v>
      </c>
      <c r="G62" s="111">
        <v>3558.63</v>
      </c>
      <c r="H62" s="109">
        <f t="shared" si="1"/>
        <v>98.85083333333333</v>
      </c>
    </row>
    <row r="63" spans="1:8" s="33" customFormat="1" ht="47.25" customHeight="1">
      <c r="A63" s="83"/>
      <c r="B63" s="83"/>
      <c r="C63" s="83">
        <v>2440</v>
      </c>
      <c r="D63" s="82" t="s">
        <v>226</v>
      </c>
      <c r="E63" s="111">
        <v>0</v>
      </c>
      <c r="F63" s="111">
        <v>30800</v>
      </c>
      <c r="G63" s="111">
        <v>30440.69</v>
      </c>
      <c r="H63" s="109">
        <f t="shared" si="1"/>
        <v>98.83340909090909</v>
      </c>
    </row>
    <row r="64" spans="1:8" s="33" customFormat="1" ht="25.5" customHeight="1">
      <c r="A64" s="149"/>
      <c r="B64" s="150"/>
      <c r="C64" s="151"/>
      <c r="D64" s="119" t="s">
        <v>79</v>
      </c>
      <c r="E64" s="124">
        <f>SUM(E53,E36,E23,E20,E15,E12,E60,E50,E26,E9)</f>
        <v>7519626</v>
      </c>
      <c r="F64" s="124">
        <f>SUM(F53,F36,F23,F20,F15,F12,F60,F50,F26,F9)</f>
        <v>10188629</v>
      </c>
      <c r="G64" s="124">
        <f>SUM(G53,G36,G23,G20,G15,G12,G60,G50,G26,G9)</f>
        <v>9855049.940000001</v>
      </c>
      <c r="H64" s="79">
        <f t="shared" si="1"/>
        <v>96.72596715416766</v>
      </c>
    </row>
    <row r="65" spans="1:3" ht="12.75">
      <c r="A65" s="74"/>
      <c r="B65" s="74"/>
      <c r="C65" s="74"/>
    </row>
    <row r="66" ht="12.75">
      <c r="G66" s="128"/>
    </row>
    <row r="68" spans="5:8" ht="12.75">
      <c r="E68" s="128"/>
      <c r="F68" s="128"/>
      <c r="G68" s="128"/>
      <c r="H68" s="128"/>
    </row>
  </sheetData>
  <mergeCells count="8">
    <mergeCell ref="A6:E6"/>
    <mergeCell ref="G7:H7"/>
    <mergeCell ref="F7:F8"/>
    <mergeCell ref="E7:E8"/>
    <mergeCell ref="A7:A8"/>
    <mergeCell ref="B7:B8"/>
    <mergeCell ref="C7:C8"/>
    <mergeCell ref="D7:D8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A79">
      <selection activeCell="A1" sqref="A1:H86"/>
    </sheetView>
  </sheetViews>
  <sheetFormatPr defaultColWidth="9.00390625" defaultRowHeight="12.75"/>
  <cols>
    <col min="1" max="1" width="5.25390625" style="9" customWidth="1"/>
    <col min="2" max="2" width="7.25390625" style="9" bestFit="1" customWidth="1"/>
    <col min="3" max="3" width="5.00390625" style="9" bestFit="1" customWidth="1"/>
    <col min="4" max="4" width="26.25390625" style="9" customWidth="1"/>
    <col min="5" max="5" width="11.75390625" style="9" bestFit="1" customWidth="1"/>
    <col min="6" max="6" width="11.75390625" style="0" customWidth="1"/>
    <col min="7" max="7" width="11.75390625" style="255" bestFit="1" customWidth="1"/>
    <col min="8" max="8" width="7.875" style="136" customWidth="1"/>
  </cols>
  <sheetData>
    <row r="1" spans="5:6" ht="12.75">
      <c r="E1" s="75"/>
      <c r="F1" s="75"/>
    </row>
    <row r="2" spans="5:6" ht="12.75">
      <c r="E2" s="75"/>
      <c r="F2" s="75"/>
    </row>
    <row r="3" spans="5:6" ht="12.75">
      <c r="E3" s="75"/>
      <c r="F3" s="75"/>
    </row>
    <row r="4" spans="5:6" ht="12.75">
      <c r="E4" s="75"/>
      <c r="F4" s="75"/>
    </row>
    <row r="5" spans="1:5" ht="24" customHeight="1">
      <c r="A5" s="265" t="s">
        <v>441</v>
      </c>
      <c r="B5" s="265"/>
      <c r="C5" s="265"/>
      <c r="D5" s="265"/>
      <c r="E5" s="265"/>
    </row>
    <row r="6" spans="1:8" ht="15.75" customHeight="1">
      <c r="A6" s="297" t="s">
        <v>0</v>
      </c>
      <c r="B6" s="297" t="s">
        <v>1</v>
      </c>
      <c r="C6" s="297" t="s">
        <v>2</v>
      </c>
      <c r="D6" s="297" t="s">
        <v>3</v>
      </c>
      <c r="E6" s="286" t="s">
        <v>160</v>
      </c>
      <c r="F6" s="293" t="s">
        <v>336</v>
      </c>
      <c r="G6" s="287" t="s">
        <v>426</v>
      </c>
      <c r="H6" s="287"/>
    </row>
    <row r="7" spans="1:8" s="163" customFormat="1" ht="18.75" customHeight="1">
      <c r="A7" s="297"/>
      <c r="B7" s="297"/>
      <c r="C7" s="297"/>
      <c r="D7" s="297"/>
      <c r="E7" s="286"/>
      <c r="F7" s="293"/>
      <c r="G7" s="264" t="s">
        <v>427</v>
      </c>
      <c r="H7" s="2" t="s">
        <v>428</v>
      </c>
    </row>
    <row r="8" spans="1:8" ht="21.75" customHeight="1">
      <c r="A8" s="217" t="s">
        <v>394</v>
      </c>
      <c r="B8" s="218"/>
      <c r="C8" s="218"/>
      <c r="D8" s="218"/>
      <c r="E8" s="219">
        <f>SUM(E9,E13,)</f>
        <v>0</v>
      </c>
      <c r="F8" s="219">
        <f>SUM(F9,F13,)</f>
        <v>81500</v>
      </c>
      <c r="G8" s="219">
        <f>SUM(G9,G13,)</f>
        <v>81500</v>
      </c>
      <c r="H8" s="268">
        <f>SUM(G8/F8*100)</f>
        <v>100</v>
      </c>
    </row>
    <row r="9" spans="1:8" s="14" customFormat="1" ht="21.75" customHeight="1">
      <c r="A9" s="42">
        <v>600</v>
      </c>
      <c r="B9" s="6"/>
      <c r="C9" s="16"/>
      <c r="D9" s="28" t="s">
        <v>399</v>
      </c>
      <c r="E9" s="22">
        <f aca="true" t="shared" si="0" ref="E9:G11">SUM(E10)</f>
        <v>0</v>
      </c>
      <c r="F9" s="22">
        <f t="shared" si="0"/>
        <v>50000</v>
      </c>
      <c r="G9" s="22">
        <f t="shared" si="0"/>
        <v>50000</v>
      </c>
      <c r="H9" s="41">
        <f aca="true" t="shared" si="1" ref="H9:H72">SUM(G9/F9*100)</f>
        <v>100</v>
      </c>
    </row>
    <row r="10" spans="1:8" s="33" customFormat="1" ht="21.75" customHeight="1">
      <c r="A10" s="89"/>
      <c r="B10" s="64">
        <v>60013</v>
      </c>
      <c r="C10" s="99"/>
      <c r="D10" s="17" t="s">
        <v>370</v>
      </c>
      <c r="E10" s="103">
        <f t="shared" si="0"/>
        <v>0</v>
      </c>
      <c r="F10" s="103">
        <f t="shared" si="0"/>
        <v>50000</v>
      </c>
      <c r="G10" s="103">
        <f t="shared" si="0"/>
        <v>50000</v>
      </c>
      <c r="H10" s="145">
        <f t="shared" si="1"/>
        <v>100</v>
      </c>
    </row>
    <row r="11" spans="1:8" ht="67.5">
      <c r="A11" s="160"/>
      <c r="B11" s="161"/>
      <c r="C11" s="99">
        <v>6300</v>
      </c>
      <c r="D11" s="215" t="s">
        <v>390</v>
      </c>
      <c r="E11" s="103">
        <f t="shared" si="0"/>
        <v>0</v>
      </c>
      <c r="F11" s="103">
        <f t="shared" si="0"/>
        <v>50000</v>
      </c>
      <c r="G11" s="103">
        <f t="shared" si="0"/>
        <v>50000</v>
      </c>
      <c r="H11" s="145">
        <f t="shared" si="1"/>
        <v>100</v>
      </c>
    </row>
    <row r="12" spans="1:8" s="113" customFormat="1" ht="21.75" customHeight="1">
      <c r="A12" s="308" t="s">
        <v>398</v>
      </c>
      <c r="B12" s="309"/>
      <c r="C12" s="309"/>
      <c r="D12" s="310"/>
      <c r="E12" s="216">
        <v>0</v>
      </c>
      <c r="F12" s="152">
        <v>50000</v>
      </c>
      <c r="G12" s="191">
        <v>50000</v>
      </c>
      <c r="H12" s="191">
        <f t="shared" si="1"/>
        <v>100</v>
      </c>
    </row>
    <row r="13" spans="1:8" s="51" customFormat="1" ht="21.75" customHeight="1">
      <c r="A13" s="6">
        <v>851</v>
      </c>
      <c r="B13" s="6"/>
      <c r="C13" s="6"/>
      <c r="D13" s="28" t="s">
        <v>63</v>
      </c>
      <c r="E13" s="22">
        <f>SUM(E14)</f>
        <v>0</v>
      </c>
      <c r="F13" s="22">
        <f aca="true" t="shared" si="2" ref="F13:G15">SUM(F14)</f>
        <v>31500</v>
      </c>
      <c r="G13" s="22">
        <f t="shared" si="2"/>
        <v>31500</v>
      </c>
      <c r="H13" s="41">
        <f t="shared" si="1"/>
        <v>100</v>
      </c>
    </row>
    <row r="14" spans="1:8" s="113" customFormat="1" ht="21.75" customHeight="1">
      <c r="A14" s="99"/>
      <c r="B14" s="99">
        <v>85111</v>
      </c>
      <c r="C14" s="99"/>
      <c r="D14" s="17" t="s">
        <v>409</v>
      </c>
      <c r="E14" s="103">
        <f>SUM(E15)</f>
        <v>0</v>
      </c>
      <c r="F14" s="103">
        <f t="shared" si="2"/>
        <v>31500</v>
      </c>
      <c r="G14" s="103">
        <f t="shared" si="2"/>
        <v>31500</v>
      </c>
      <c r="H14" s="145">
        <f t="shared" si="1"/>
        <v>100</v>
      </c>
    </row>
    <row r="15" spans="1:8" s="113" customFormat="1" ht="67.5">
      <c r="A15" s="99"/>
      <c r="B15" s="99"/>
      <c r="C15" s="99">
        <v>6300</v>
      </c>
      <c r="D15" s="215" t="s">
        <v>390</v>
      </c>
      <c r="E15" s="103">
        <f>SUM(E16)</f>
        <v>0</v>
      </c>
      <c r="F15" s="103">
        <f t="shared" si="2"/>
        <v>31500</v>
      </c>
      <c r="G15" s="103">
        <f t="shared" si="2"/>
        <v>31500</v>
      </c>
      <c r="H15" s="145">
        <f t="shared" si="1"/>
        <v>100</v>
      </c>
    </row>
    <row r="16" spans="1:8" s="209" customFormat="1" ht="36" customHeight="1">
      <c r="A16" s="292" t="s">
        <v>411</v>
      </c>
      <c r="B16" s="280"/>
      <c r="C16" s="280"/>
      <c r="D16" s="281"/>
      <c r="E16" s="152">
        <v>0</v>
      </c>
      <c r="F16" s="152">
        <v>31500</v>
      </c>
      <c r="G16" s="191">
        <v>31500</v>
      </c>
      <c r="H16" s="191">
        <f t="shared" si="1"/>
        <v>100</v>
      </c>
    </row>
    <row r="17" spans="1:8" s="113" customFormat="1" ht="21.75" customHeight="1">
      <c r="A17" s="311" t="s">
        <v>395</v>
      </c>
      <c r="B17" s="312"/>
      <c r="C17" s="312"/>
      <c r="D17" s="313"/>
      <c r="E17" s="219">
        <f>SUM(E18,E31,E40,E53,E69,)</f>
        <v>4934082</v>
      </c>
      <c r="F17" s="219">
        <f>SUM(F18,F31,F40,F53,F69,)</f>
        <v>4936464</v>
      </c>
      <c r="G17" s="219">
        <f>SUM(G18,G31,G40,G53,G69,)</f>
        <v>4935881.8</v>
      </c>
      <c r="H17" s="41">
        <f t="shared" si="1"/>
        <v>99.9882061329729</v>
      </c>
    </row>
    <row r="18" spans="1:8" s="9" customFormat="1" ht="21.75" customHeight="1">
      <c r="A18" s="42">
        <v>801</v>
      </c>
      <c r="B18" s="6"/>
      <c r="C18" s="16"/>
      <c r="D18" s="28" t="s">
        <v>122</v>
      </c>
      <c r="E18" s="22">
        <f>SUM(E19,E22,E25,E28)</f>
        <v>2925242</v>
      </c>
      <c r="F18" s="22">
        <f>SUM(F19,F22,F25,F28)</f>
        <v>2879579</v>
      </c>
      <c r="G18" s="22">
        <f>SUM(G19,G22,G25,G28)</f>
        <v>2879284.74</v>
      </c>
      <c r="H18" s="41">
        <f t="shared" si="1"/>
        <v>99.989781145091</v>
      </c>
    </row>
    <row r="19" spans="1:8" s="33" customFormat="1" ht="21.75" customHeight="1">
      <c r="A19" s="89"/>
      <c r="B19" s="64">
        <v>80101</v>
      </c>
      <c r="C19" s="99"/>
      <c r="D19" s="17" t="s">
        <v>61</v>
      </c>
      <c r="E19" s="103">
        <f aca="true" t="shared" si="3" ref="E19:G20">SUM(E20)</f>
        <v>211428</v>
      </c>
      <c r="F19" s="103">
        <f t="shared" si="3"/>
        <v>225094</v>
      </c>
      <c r="G19" s="103">
        <f t="shared" si="3"/>
        <v>225094</v>
      </c>
      <c r="H19" s="145">
        <f t="shared" si="1"/>
        <v>100</v>
      </c>
    </row>
    <row r="20" spans="1:8" s="162" customFormat="1" ht="33.75">
      <c r="A20" s="160"/>
      <c r="B20" s="161"/>
      <c r="C20" s="99">
        <v>2540</v>
      </c>
      <c r="D20" s="17" t="s">
        <v>225</v>
      </c>
      <c r="E20" s="103">
        <f t="shared" si="3"/>
        <v>211428</v>
      </c>
      <c r="F20" s="103">
        <f t="shared" si="3"/>
        <v>225094</v>
      </c>
      <c r="G20" s="103">
        <f t="shared" si="3"/>
        <v>225094</v>
      </c>
      <c r="H20" s="145">
        <f t="shared" si="1"/>
        <v>100</v>
      </c>
    </row>
    <row r="21" spans="1:8" s="14" customFormat="1" ht="21.75" customHeight="1">
      <c r="A21" s="307" t="s">
        <v>255</v>
      </c>
      <c r="B21" s="307"/>
      <c r="C21" s="307"/>
      <c r="D21" s="307"/>
      <c r="E21" s="164">
        <v>211428</v>
      </c>
      <c r="F21" s="126">
        <v>225094</v>
      </c>
      <c r="G21" s="191">
        <v>225094</v>
      </c>
      <c r="H21" s="191">
        <f t="shared" si="1"/>
        <v>100</v>
      </c>
    </row>
    <row r="22" spans="1:8" s="33" customFormat="1" ht="27.75" customHeight="1">
      <c r="A22" s="118"/>
      <c r="B22" s="88">
        <v>80103</v>
      </c>
      <c r="C22" s="64"/>
      <c r="D22" s="17" t="s">
        <v>363</v>
      </c>
      <c r="E22" s="103">
        <f>SUM(E23)</f>
        <v>68080</v>
      </c>
      <c r="F22" s="103">
        <f>SUM(F23)</f>
        <v>68080</v>
      </c>
      <c r="G22" s="103">
        <f>SUM(G23)</f>
        <v>68080</v>
      </c>
      <c r="H22" s="145">
        <f t="shared" si="1"/>
        <v>100</v>
      </c>
    </row>
    <row r="23" spans="1:8" s="33" customFormat="1" ht="33.75">
      <c r="A23" s="99"/>
      <c r="B23" s="99"/>
      <c r="C23" s="99">
        <v>2540</v>
      </c>
      <c r="D23" s="17" t="s">
        <v>225</v>
      </c>
      <c r="E23" s="127">
        <f>E24</f>
        <v>68080</v>
      </c>
      <c r="F23" s="127">
        <f>SUM(F24)</f>
        <v>68080</v>
      </c>
      <c r="G23" s="103">
        <f>SUM(G24)</f>
        <v>68080</v>
      </c>
      <c r="H23" s="145">
        <f t="shared" si="1"/>
        <v>100</v>
      </c>
    </row>
    <row r="24" spans="1:8" s="14" customFormat="1" ht="36.75" customHeight="1">
      <c r="A24" s="314" t="s">
        <v>243</v>
      </c>
      <c r="B24" s="315"/>
      <c r="C24" s="315"/>
      <c r="D24" s="316"/>
      <c r="E24" s="165">
        <v>68080</v>
      </c>
      <c r="F24" s="126">
        <v>68080</v>
      </c>
      <c r="G24" s="191">
        <v>68080</v>
      </c>
      <c r="H24" s="191">
        <f t="shared" si="1"/>
        <v>100</v>
      </c>
    </row>
    <row r="25" spans="1:8" s="33" customFormat="1" ht="21.75" customHeight="1">
      <c r="A25" s="118"/>
      <c r="B25" s="88">
        <v>80104</v>
      </c>
      <c r="C25" s="64"/>
      <c r="D25" s="17" t="s">
        <v>137</v>
      </c>
      <c r="E25" s="103">
        <f aca="true" t="shared" si="4" ref="E25:G26">SUM(E26)</f>
        <v>2635055</v>
      </c>
      <c r="F25" s="103">
        <f t="shared" si="4"/>
        <v>2575726</v>
      </c>
      <c r="G25" s="103">
        <f t="shared" si="4"/>
        <v>2575726</v>
      </c>
      <c r="H25" s="145">
        <f t="shared" si="1"/>
        <v>100</v>
      </c>
    </row>
    <row r="26" spans="1:8" s="33" customFormat="1" ht="22.5">
      <c r="A26" s="118"/>
      <c r="B26" s="89"/>
      <c r="C26" s="64">
        <v>2510</v>
      </c>
      <c r="D26" s="17" t="s">
        <v>138</v>
      </c>
      <c r="E26" s="103">
        <f t="shared" si="4"/>
        <v>2635055</v>
      </c>
      <c r="F26" s="103">
        <f t="shared" si="4"/>
        <v>2575726</v>
      </c>
      <c r="G26" s="103">
        <f t="shared" si="4"/>
        <v>2575726</v>
      </c>
      <c r="H26" s="145">
        <f t="shared" si="1"/>
        <v>100</v>
      </c>
    </row>
    <row r="27" spans="1:8" s="14" customFormat="1" ht="21.75" customHeight="1">
      <c r="A27" s="307" t="s">
        <v>168</v>
      </c>
      <c r="B27" s="307"/>
      <c r="C27" s="307"/>
      <c r="D27" s="307"/>
      <c r="E27" s="152">
        <v>2635055</v>
      </c>
      <c r="F27" s="152">
        <v>2575726</v>
      </c>
      <c r="G27" s="191">
        <v>2575726</v>
      </c>
      <c r="H27" s="191">
        <f t="shared" si="1"/>
        <v>100</v>
      </c>
    </row>
    <row r="28" spans="1:8" s="33" customFormat="1" ht="25.5" customHeight="1">
      <c r="A28" s="118"/>
      <c r="B28" s="89">
        <v>80146</v>
      </c>
      <c r="C28" s="64"/>
      <c r="D28" s="49" t="s">
        <v>179</v>
      </c>
      <c r="E28" s="127">
        <f aca="true" t="shared" si="5" ref="E28:G29">SUM(E29)</f>
        <v>10679</v>
      </c>
      <c r="F28" s="127">
        <f t="shared" si="5"/>
        <v>10679</v>
      </c>
      <c r="G28" s="103">
        <f t="shared" si="5"/>
        <v>10384.74</v>
      </c>
      <c r="H28" s="266">
        <f t="shared" si="1"/>
        <v>97.24449854855324</v>
      </c>
    </row>
    <row r="29" spans="1:8" s="33" customFormat="1" ht="22.5">
      <c r="A29" s="118"/>
      <c r="B29" s="89"/>
      <c r="C29" s="64">
        <v>2510</v>
      </c>
      <c r="D29" s="17" t="s">
        <v>138</v>
      </c>
      <c r="E29" s="127">
        <f t="shared" si="5"/>
        <v>10679</v>
      </c>
      <c r="F29" s="127">
        <f t="shared" si="5"/>
        <v>10679</v>
      </c>
      <c r="G29" s="103">
        <f t="shared" si="5"/>
        <v>10384.74</v>
      </c>
      <c r="H29" s="266">
        <f t="shared" si="1"/>
        <v>97.24449854855324</v>
      </c>
    </row>
    <row r="30" spans="1:8" s="14" customFormat="1" ht="21.75" customHeight="1">
      <c r="A30" s="307" t="s">
        <v>168</v>
      </c>
      <c r="B30" s="307"/>
      <c r="C30" s="307"/>
      <c r="D30" s="307"/>
      <c r="E30" s="164">
        <v>10679</v>
      </c>
      <c r="F30" s="126">
        <v>10679</v>
      </c>
      <c r="G30" s="191">
        <v>10384.74</v>
      </c>
      <c r="H30" s="191">
        <f t="shared" si="1"/>
        <v>97.24449854855324</v>
      </c>
    </row>
    <row r="31" spans="1:8" s="51" customFormat="1" ht="21.75" customHeight="1">
      <c r="A31" s="15">
        <v>851</v>
      </c>
      <c r="B31" s="15"/>
      <c r="C31" s="15"/>
      <c r="D31" s="28" t="s">
        <v>63</v>
      </c>
      <c r="E31" s="168">
        <f>SUM(E32)</f>
        <v>43850</v>
      </c>
      <c r="F31" s="168">
        <f>SUM(F32)</f>
        <v>54790</v>
      </c>
      <c r="G31" s="267">
        <f>SUM(G32)</f>
        <v>54790</v>
      </c>
      <c r="H31" s="41">
        <f t="shared" si="1"/>
        <v>100</v>
      </c>
    </row>
    <row r="32" spans="1:8" s="33" customFormat="1" ht="21.75" customHeight="1">
      <c r="A32" s="99"/>
      <c r="B32" s="99">
        <v>85154</v>
      </c>
      <c r="C32" s="99"/>
      <c r="D32" s="17" t="s">
        <v>378</v>
      </c>
      <c r="E32" s="183">
        <f>E33+E38</f>
        <v>43850</v>
      </c>
      <c r="F32" s="183">
        <f>F33+F38</f>
        <v>54790</v>
      </c>
      <c r="G32" s="159">
        <f>G33+G38</f>
        <v>54790</v>
      </c>
      <c r="H32" s="145">
        <f t="shared" si="1"/>
        <v>100</v>
      </c>
    </row>
    <row r="33" spans="1:8" s="8" customFormat="1" ht="37.5" customHeight="1">
      <c r="A33" s="99"/>
      <c r="B33" s="99"/>
      <c r="C33" s="99">
        <v>2630</v>
      </c>
      <c r="D33" s="17" t="s">
        <v>315</v>
      </c>
      <c r="E33" s="183">
        <f>SUM(E34:E37)</f>
        <v>43850</v>
      </c>
      <c r="F33" s="183">
        <f>SUM(F34:F37)</f>
        <v>43850</v>
      </c>
      <c r="G33" s="159">
        <f>SUM(G34:G37)</f>
        <v>43850</v>
      </c>
      <c r="H33" s="145">
        <f t="shared" si="1"/>
        <v>100</v>
      </c>
    </row>
    <row r="34" spans="1:8" s="173" customFormat="1" ht="21.75" customHeight="1">
      <c r="A34" s="314" t="s">
        <v>316</v>
      </c>
      <c r="B34" s="315"/>
      <c r="C34" s="315"/>
      <c r="D34" s="316"/>
      <c r="E34" s="164">
        <v>34500</v>
      </c>
      <c r="F34" s="182">
        <v>34500</v>
      </c>
      <c r="G34" s="191">
        <v>34500</v>
      </c>
      <c r="H34" s="191">
        <f t="shared" si="1"/>
        <v>100</v>
      </c>
    </row>
    <row r="35" spans="1:8" s="173" customFormat="1" ht="18.75" customHeight="1">
      <c r="A35" s="314" t="s">
        <v>317</v>
      </c>
      <c r="B35" s="315"/>
      <c r="C35" s="315"/>
      <c r="D35" s="316"/>
      <c r="E35" s="164">
        <v>7350</v>
      </c>
      <c r="F35" s="182">
        <v>7350</v>
      </c>
      <c r="G35" s="191">
        <v>7350</v>
      </c>
      <c r="H35" s="191">
        <f t="shared" si="1"/>
        <v>100</v>
      </c>
    </row>
    <row r="36" spans="1:8" s="173" customFormat="1" ht="27" customHeight="1">
      <c r="A36" s="314" t="s">
        <v>318</v>
      </c>
      <c r="B36" s="315"/>
      <c r="C36" s="315"/>
      <c r="D36" s="316"/>
      <c r="E36" s="164">
        <v>1000</v>
      </c>
      <c r="F36" s="182">
        <v>1000</v>
      </c>
      <c r="G36" s="191">
        <v>1000</v>
      </c>
      <c r="H36" s="191">
        <f t="shared" si="1"/>
        <v>100</v>
      </c>
    </row>
    <row r="37" spans="1:8" s="173" customFormat="1" ht="24" customHeight="1">
      <c r="A37" s="314" t="s">
        <v>392</v>
      </c>
      <c r="B37" s="315"/>
      <c r="C37" s="315"/>
      <c r="D37" s="316"/>
      <c r="E37" s="164">
        <v>1000</v>
      </c>
      <c r="F37" s="182">
        <v>1000</v>
      </c>
      <c r="G37" s="191">
        <v>1000</v>
      </c>
      <c r="H37" s="191">
        <f t="shared" si="1"/>
        <v>100</v>
      </c>
    </row>
    <row r="38" spans="1:8" s="214" customFormat="1" ht="56.25">
      <c r="A38" s="99"/>
      <c r="B38" s="99"/>
      <c r="C38" s="99">
        <v>2710</v>
      </c>
      <c r="D38" s="215" t="s">
        <v>391</v>
      </c>
      <c r="E38" s="193">
        <f>SUM(E39)</f>
        <v>0</v>
      </c>
      <c r="F38" s="193">
        <f>SUM(F39)</f>
        <v>10940</v>
      </c>
      <c r="G38" s="110">
        <f>SUM(G39)</f>
        <v>10940</v>
      </c>
      <c r="H38" s="145">
        <f t="shared" si="1"/>
        <v>100</v>
      </c>
    </row>
    <row r="39" spans="1:8" s="173" customFormat="1" ht="24" customHeight="1">
      <c r="A39" s="314" t="s">
        <v>393</v>
      </c>
      <c r="B39" s="315"/>
      <c r="C39" s="315"/>
      <c r="D39" s="316"/>
      <c r="E39" s="164">
        <v>0</v>
      </c>
      <c r="F39" s="182">
        <v>10940</v>
      </c>
      <c r="G39" s="191">
        <v>10940</v>
      </c>
      <c r="H39" s="191">
        <f t="shared" si="1"/>
        <v>100</v>
      </c>
    </row>
    <row r="40" spans="1:8" s="51" customFormat="1" ht="30.75" customHeight="1">
      <c r="A40" s="15">
        <v>854</v>
      </c>
      <c r="B40" s="15"/>
      <c r="C40" s="15"/>
      <c r="D40" s="28" t="s">
        <v>69</v>
      </c>
      <c r="E40" s="168">
        <f>SUM(E41,E47,E50,)</f>
        <v>228650</v>
      </c>
      <c r="F40" s="168">
        <f>SUM(F41,F47,F50,)</f>
        <v>257555</v>
      </c>
      <c r="G40" s="168">
        <f>SUM(G41,G47,G50,)</f>
        <v>257270</v>
      </c>
      <c r="H40" s="41">
        <f t="shared" si="1"/>
        <v>99.88934402360661</v>
      </c>
    </row>
    <row r="41" spans="1:8" s="33" customFormat="1" ht="45">
      <c r="A41" s="99"/>
      <c r="B41" s="99">
        <v>85412</v>
      </c>
      <c r="C41" s="99"/>
      <c r="D41" s="17" t="s">
        <v>374</v>
      </c>
      <c r="E41" s="183">
        <f>SUM(E42)</f>
        <v>0</v>
      </c>
      <c r="F41" s="183">
        <f>SUM(F42)</f>
        <v>28905</v>
      </c>
      <c r="G41" s="183">
        <f>SUM(G42)</f>
        <v>28620</v>
      </c>
      <c r="H41" s="183">
        <f>SUM(H42)</f>
        <v>99.0140114167099</v>
      </c>
    </row>
    <row r="42" spans="1:8" s="9" customFormat="1" ht="33.75">
      <c r="A42" s="12"/>
      <c r="B42" s="12"/>
      <c r="C42" s="12">
        <v>2630</v>
      </c>
      <c r="D42" s="17" t="s">
        <v>315</v>
      </c>
      <c r="E42" s="183">
        <f>SUM(E43:E46)</f>
        <v>0</v>
      </c>
      <c r="F42" s="183">
        <f>SUM(F43:F46)</f>
        <v>28905</v>
      </c>
      <c r="G42" s="159">
        <f>SUM(G43:G46)</f>
        <v>28620</v>
      </c>
      <c r="H42" s="145">
        <f t="shared" si="1"/>
        <v>99.0140114167099</v>
      </c>
    </row>
    <row r="43" spans="1:8" s="209" customFormat="1" ht="19.5" customHeight="1">
      <c r="A43" s="292" t="s">
        <v>320</v>
      </c>
      <c r="B43" s="280"/>
      <c r="C43" s="280"/>
      <c r="D43" s="281"/>
      <c r="E43" s="141">
        <v>0</v>
      </c>
      <c r="F43" s="164">
        <v>2400</v>
      </c>
      <c r="G43" s="191">
        <v>2400</v>
      </c>
      <c r="H43" s="191">
        <f t="shared" si="1"/>
        <v>100</v>
      </c>
    </row>
    <row r="44" spans="1:8" s="209" customFormat="1" ht="18" customHeight="1">
      <c r="A44" s="306" t="s">
        <v>317</v>
      </c>
      <c r="B44" s="306"/>
      <c r="C44" s="306"/>
      <c r="D44" s="306"/>
      <c r="E44" s="210">
        <v>0</v>
      </c>
      <c r="F44" s="164">
        <v>5700</v>
      </c>
      <c r="G44" s="191">
        <v>5700</v>
      </c>
      <c r="H44" s="191">
        <f t="shared" si="1"/>
        <v>100</v>
      </c>
    </row>
    <row r="45" spans="1:8" s="209" customFormat="1" ht="45.75" customHeight="1">
      <c r="A45" s="306" t="s">
        <v>375</v>
      </c>
      <c r="B45" s="306"/>
      <c r="C45" s="306"/>
      <c r="D45" s="306"/>
      <c r="E45" s="210">
        <v>0</v>
      </c>
      <c r="F45" s="164">
        <v>1425</v>
      </c>
      <c r="G45" s="191">
        <v>1140</v>
      </c>
      <c r="H45" s="191">
        <f t="shared" si="1"/>
        <v>80</v>
      </c>
    </row>
    <row r="46" spans="1:8" s="209" customFormat="1" ht="18.75" customHeight="1">
      <c r="A46" s="306" t="s">
        <v>316</v>
      </c>
      <c r="B46" s="306"/>
      <c r="C46" s="306"/>
      <c r="D46" s="306"/>
      <c r="E46" s="210">
        <v>0</v>
      </c>
      <c r="F46" s="164">
        <v>19380</v>
      </c>
      <c r="G46" s="191">
        <v>19380</v>
      </c>
      <c r="H46" s="191">
        <f t="shared" si="1"/>
        <v>100</v>
      </c>
    </row>
    <row r="47" spans="1:8" s="9" customFormat="1" ht="21.75" customHeight="1">
      <c r="A47" s="133"/>
      <c r="B47" s="3">
        <v>85495</v>
      </c>
      <c r="C47" s="3"/>
      <c r="D47" s="13" t="s">
        <v>6</v>
      </c>
      <c r="E47" s="71">
        <f aca="true" t="shared" si="6" ref="E47:G48">SUM(E48)</f>
        <v>200000</v>
      </c>
      <c r="F47" s="71">
        <f t="shared" si="6"/>
        <v>200000</v>
      </c>
      <c r="G47" s="71">
        <f t="shared" si="6"/>
        <v>200000</v>
      </c>
      <c r="H47" s="145">
        <f t="shared" si="1"/>
        <v>100</v>
      </c>
    </row>
    <row r="48" spans="1:8" s="33" customFormat="1" ht="60.75" customHeight="1">
      <c r="A48" s="153"/>
      <c r="B48" s="89"/>
      <c r="C48" s="89">
        <v>2320</v>
      </c>
      <c r="D48" s="49" t="s">
        <v>185</v>
      </c>
      <c r="E48" s="159">
        <f t="shared" si="6"/>
        <v>200000</v>
      </c>
      <c r="F48" s="159">
        <f t="shared" si="6"/>
        <v>200000</v>
      </c>
      <c r="G48" s="159">
        <f t="shared" si="6"/>
        <v>200000</v>
      </c>
      <c r="H48" s="145">
        <f t="shared" si="1"/>
        <v>100</v>
      </c>
    </row>
    <row r="49" spans="1:8" s="14" customFormat="1" ht="29.25" customHeight="1">
      <c r="A49" s="284" t="s">
        <v>169</v>
      </c>
      <c r="B49" s="284"/>
      <c r="C49" s="284"/>
      <c r="D49" s="284"/>
      <c r="E49" s="141">
        <v>200000</v>
      </c>
      <c r="F49" s="126">
        <v>200000</v>
      </c>
      <c r="G49" s="191">
        <v>200000</v>
      </c>
      <c r="H49" s="191">
        <f t="shared" si="1"/>
        <v>100</v>
      </c>
    </row>
    <row r="50" spans="1:8" s="14" customFormat="1" ht="21.75" customHeight="1">
      <c r="A50" s="133"/>
      <c r="B50" s="3">
        <v>85495</v>
      </c>
      <c r="C50" s="3"/>
      <c r="D50" s="13" t="s">
        <v>6</v>
      </c>
      <c r="E50" s="71">
        <f aca="true" t="shared" si="7" ref="E50:G51">SUM(E51)</f>
        <v>28650</v>
      </c>
      <c r="F50" s="71">
        <f t="shared" si="7"/>
        <v>28650</v>
      </c>
      <c r="G50" s="71">
        <f t="shared" si="7"/>
        <v>28650</v>
      </c>
      <c r="H50" s="145">
        <f t="shared" si="1"/>
        <v>100</v>
      </c>
    </row>
    <row r="51" spans="1:8" s="14" customFormat="1" ht="56.25">
      <c r="A51" s="153"/>
      <c r="B51" s="89"/>
      <c r="C51" s="89">
        <v>2320</v>
      </c>
      <c r="D51" s="49" t="s">
        <v>185</v>
      </c>
      <c r="E51" s="159">
        <f t="shared" si="7"/>
        <v>28650</v>
      </c>
      <c r="F51" s="159">
        <f t="shared" si="7"/>
        <v>28650</v>
      </c>
      <c r="G51" s="159">
        <f t="shared" si="7"/>
        <v>28650</v>
      </c>
      <c r="H51" s="145">
        <f t="shared" si="1"/>
        <v>100</v>
      </c>
    </row>
    <row r="52" spans="1:8" s="14" customFormat="1" ht="21.75" customHeight="1">
      <c r="A52" s="284" t="s">
        <v>286</v>
      </c>
      <c r="B52" s="284"/>
      <c r="C52" s="284"/>
      <c r="D52" s="284"/>
      <c r="E52" s="142">
        <v>28650</v>
      </c>
      <c r="F52" s="126">
        <v>28650</v>
      </c>
      <c r="G52" s="191">
        <v>28650</v>
      </c>
      <c r="H52" s="145">
        <f t="shared" si="1"/>
        <v>100</v>
      </c>
    </row>
    <row r="53" spans="1:8" s="9" customFormat="1" ht="27.75" customHeight="1">
      <c r="A53" s="42" t="s">
        <v>74</v>
      </c>
      <c r="B53" s="6"/>
      <c r="C53" s="30"/>
      <c r="D53" s="28" t="s">
        <v>154</v>
      </c>
      <c r="E53" s="22">
        <f>SUM(E58,E63,E68,)</f>
        <v>1594340</v>
      </c>
      <c r="F53" s="22">
        <f>SUM(F58,F63,F68,)</f>
        <v>1600340</v>
      </c>
      <c r="G53" s="22">
        <f>SUM(G58,G63,G68,)</f>
        <v>1600340</v>
      </c>
      <c r="H53" s="41">
        <f t="shared" si="1"/>
        <v>100</v>
      </c>
    </row>
    <row r="54" spans="1:8" s="9" customFormat="1" ht="22.5" customHeight="1">
      <c r="A54" s="3"/>
      <c r="B54" s="3" t="s">
        <v>155</v>
      </c>
      <c r="C54" s="5"/>
      <c r="D54" s="13" t="s">
        <v>183</v>
      </c>
      <c r="E54" s="23">
        <f>SUM(E55)</f>
        <v>387940</v>
      </c>
      <c r="F54" s="23">
        <f>SUM(F55)</f>
        <v>387940</v>
      </c>
      <c r="G54" s="23">
        <f>SUM(G55)</f>
        <v>387940</v>
      </c>
      <c r="H54" s="145">
        <f t="shared" si="1"/>
        <v>100</v>
      </c>
    </row>
    <row r="55" spans="1:8" s="33" customFormat="1" ht="26.25" customHeight="1">
      <c r="A55" s="89"/>
      <c r="B55" s="89"/>
      <c r="C55" s="64">
        <v>2480</v>
      </c>
      <c r="D55" s="17" t="s">
        <v>233</v>
      </c>
      <c r="E55" s="103">
        <v>387940</v>
      </c>
      <c r="F55" s="103">
        <v>387940</v>
      </c>
      <c r="G55" s="145">
        <v>387940</v>
      </c>
      <c r="H55" s="145">
        <f t="shared" si="1"/>
        <v>100</v>
      </c>
    </row>
    <row r="56" spans="1:8" s="9" customFormat="1" ht="36">
      <c r="A56" s="3"/>
      <c r="B56" s="3" t="s">
        <v>155</v>
      </c>
      <c r="C56" s="5"/>
      <c r="D56" s="13" t="s">
        <v>264</v>
      </c>
      <c r="E56" s="117">
        <f>SUM(E57)</f>
        <v>0</v>
      </c>
      <c r="F56" s="117">
        <f>SUM(F57)</f>
        <v>4000</v>
      </c>
      <c r="G56" s="23">
        <f>SUM(G57)</f>
        <v>4000</v>
      </c>
      <c r="H56" s="145">
        <f t="shared" si="1"/>
        <v>100</v>
      </c>
    </row>
    <row r="57" spans="1:8" s="33" customFormat="1" ht="22.5">
      <c r="A57" s="89"/>
      <c r="B57" s="89"/>
      <c r="C57" s="64">
        <v>2480</v>
      </c>
      <c r="D57" s="17" t="s">
        <v>233</v>
      </c>
      <c r="E57" s="127">
        <v>0</v>
      </c>
      <c r="F57" s="127">
        <v>4000</v>
      </c>
      <c r="G57" s="103">
        <v>4000</v>
      </c>
      <c r="H57" s="145">
        <f t="shared" si="1"/>
        <v>100</v>
      </c>
    </row>
    <row r="58" spans="1:8" s="14" customFormat="1" ht="21.75" customHeight="1">
      <c r="A58" s="284" t="s">
        <v>170</v>
      </c>
      <c r="B58" s="285"/>
      <c r="C58" s="285"/>
      <c r="D58" s="285"/>
      <c r="E58" s="142">
        <f>SUM(E54,E56,)</f>
        <v>387940</v>
      </c>
      <c r="F58" s="142">
        <f>SUM(F54,F56,)</f>
        <v>391940</v>
      </c>
      <c r="G58" s="141">
        <f>SUM(G54,G56,)</f>
        <v>391940</v>
      </c>
      <c r="H58" s="191">
        <f t="shared" si="1"/>
        <v>100</v>
      </c>
    </row>
    <row r="59" spans="1:8" s="9" customFormat="1" ht="21.75" customHeight="1">
      <c r="A59" s="3"/>
      <c r="B59" s="3" t="s">
        <v>75</v>
      </c>
      <c r="C59" s="5"/>
      <c r="D59" s="13" t="s">
        <v>76</v>
      </c>
      <c r="E59" s="23">
        <f>SUM(E60:E60)</f>
        <v>810480</v>
      </c>
      <c r="F59" s="23">
        <f>SUM(F60:F60)</f>
        <v>810480</v>
      </c>
      <c r="G59" s="23">
        <f>SUM(G60:G60)</f>
        <v>810480</v>
      </c>
      <c r="H59" s="145">
        <f t="shared" si="1"/>
        <v>100</v>
      </c>
    </row>
    <row r="60" spans="1:8" s="33" customFormat="1" ht="21" customHeight="1">
      <c r="A60" s="89"/>
      <c r="B60" s="89"/>
      <c r="C60" s="64">
        <v>2480</v>
      </c>
      <c r="D60" s="17" t="s">
        <v>233</v>
      </c>
      <c r="E60" s="103">
        <v>810480</v>
      </c>
      <c r="F60" s="110">
        <v>810480</v>
      </c>
      <c r="G60" s="145">
        <v>810480</v>
      </c>
      <c r="H60" s="145">
        <f t="shared" si="1"/>
        <v>100</v>
      </c>
    </row>
    <row r="61" spans="1:8" s="9" customFormat="1" ht="21.75" customHeight="1">
      <c r="A61" s="3"/>
      <c r="B61" s="3" t="s">
        <v>75</v>
      </c>
      <c r="C61" s="5"/>
      <c r="D61" s="13" t="s">
        <v>234</v>
      </c>
      <c r="E61" s="117">
        <f>SUM(E62)</f>
        <v>45000</v>
      </c>
      <c r="F61" s="117">
        <f>SUM(F62)</f>
        <v>45000</v>
      </c>
      <c r="G61" s="23">
        <f>SUM(G62)</f>
        <v>45000</v>
      </c>
      <c r="H61" s="145">
        <f t="shared" si="1"/>
        <v>100</v>
      </c>
    </row>
    <row r="62" spans="1:8" s="33" customFormat="1" ht="25.5" customHeight="1">
      <c r="A62" s="89"/>
      <c r="B62" s="89"/>
      <c r="C62" s="64">
        <v>2480</v>
      </c>
      <c r="D62" s="17" t="s">
        <v>233</v>
      </c>
      <c r="E62" s="127">
        <v>45000</v>
      </c>
      <c r="F62" s="110">
        <v>45000</v>
      </c>
      <c r="G62" s="145">
        <v>45000</v>
      </c>
      <c r="H62" s="145">
        <f t="shared" si="1"/>
        <v>100</v>
      </c>
    </row>
    <row r="63" spans="1:8" s="113" customFormat="1" ht="30.75" customHeight="1">
      <c r="A63" s="306" t="s">
        <v>171</v>
      </c>
      <c r="B63" s="283"/>
      <c r="C63" s="283"/>
      <c r="D63" s="283"/>
      <c r="E63" s="142">
        <f>SUM(E61,E59,)</f>
        <v>855480</v>
      </c>
      <c r="F63" s="142">
        <f>SUM(F61,F59,)</f>
        <v>855480</v>
      </c>
      <c r="G63" s="141">
        <f>SUM(G61,G59,)</f>
        <v>855480</v>
      </c>
      <c r="H63" s="191">
        <f t="shared" si="1"/>
        <v>100</v>
      </c>
    </row>
    <row r="64" spans="1:8" s="9" customFormat="1" ht="18.75" customHeight="1">
      <c r="A64" s="3"/>
      <c r="B64" s="3" t="s">
        <v>157</v>
      </c>
      <c r="C64" s="4"/>
      <c r="D64" s="13" t="s">
        <v>158</v>
      </c>
      <c r="E64" s="23">
        <f>E65</f>
        <v>350920</v>
      </c>
      <c r="F64" s="23">
        <f>F65</f>
        <v>350920</v>
      </c>
      <c r="G64" s="23">
        <f>G65</f>
        <v>350920</v>
      </c>
      <c r="H64" s="145">
        <f t="shared" si="1"/>
        <v>100</v>
      </c>
    </row>
    <row r="65" spans="1:8" s="33" customFormat="1" ht="22.5">
      <c r="A65" s="89"/>
      <c r="B65" s="89"/>
      <c r="C65" s="64">
        <v>2480</v>
      </c>
      <c r="D65" s="17" t="s">
        <v>233</v>
      </c>
      <c r="E65" s="103">
        <v>350920</v>
      </c>
      <c r="F65" s="103">
        <v>350920</v>
      </c>
      <c r="G65" s="145">
        <v>350920</v>
      </c>
      <c r="H65" s="145">
        <f t="shared" si="1"/>
        <v>100</v>
      </c>
    </row>
    <row r="66" spans="1:8" s="9" customFormat="1" ht="21" customHeight="1">
      <c r="A66" s="3"/>
      <c r="B66" s="3" t="s">
        <v>157</v>
      </c>
      <c r="C66" s="4"/>
      <c r="D66" s="13" t="s">
        <v>263</v>
      </c>
      <c r="E66" s="23">
        <f>SUM(E67)</f>
        <v>0</v>
      </c>
      <c r="F66" s="23">
        <f>SUM(F67)</f>
        <v>2000</v>
      </c>
      <c r="G66" s="23">
        <f>SUM(G67)</f>
        <v>2000</v>
      </c>
      <c r="H66" s="145">
        <f t="shared" si="1"/>
        <v>100</v>
      </c>
    </row>
    <row r="67" spans="1:8" s="33" customFormat="1" ht="26.25" customHeight="1">
      <c r="A67" s="89"/>
      <c r="B67" s="89"/>
      <c r="C67" s="64">
        <v>2480</v>
      </c>
      <c r="D67" s="17" t="s">
        <v>233</v>
      </c>
      <c r="E67" s="103">
        <v>0</v>
      </c>
      <c r="F67" s="103">
        <v>2000</v>
      </c>
      <c r="G67" s="145">
        <v>2000</v>
      </c>
      <c r="H67" s="145">
        <f t="shared" si="1"/>
        <v>100</v>
      </c>
    </row>
    <row r="68" spans="1:8" s="113" customFormat="1" ht="24" customHeight="1">
      <c r="A68" s="292" t="s">
        <v>172</v>
      </c>
      <c r="B68" s="280"/>
      <c r="C68" s="280"/>
      <c r="D68" s="281"/>
      <c r="E68" s="142">
        <f>SUM(E64,E66,)</f>
        <v>350920</v>
      </c>
      <c r="F68" s="142">
        <f>SUM(F64,F66,)</f>
        <v>352920</v>
      </c>
      <c r="G68" s="141">
        <f>SUM(G64,G66,)</f>
        <v>352920</v>
      </c>
      <c r="H68" s="191">
        <f t="shared" si="1"/>
        <v>100</v>
      </c>
    </row>
    <row r="69" spans="1:8" s="51" customFormat="1" ht="24" customHeight="1">
      <c r="A69" s="15">
        <v>926</v>
      </c>
      <c r="B69" s="15"/>
      <c r="C69" s="15"/>
      <c r="D69" s="188" t="s">
        <v>77</v>
      </c>
      <c r="E69" s="185">
        <f>SUM(E70)</f>
        <v>142000</v>
      </c>
      <c r="F69" s="185">
        <f>SUM(F70)</f>
        <v>144200</v>
      </c>
      <c r="G69" s="185">
        <f>SUM(G70)</f>
        <v>144197.06</v>
      </c>
      <c r="H69" s="185">
        <f>SUM(H70)</f>
        <v>1299.786111111111</v>
      </c>
    </row>
    <row r="70" spans="1:8" s="9" customFormat="1" ht="27" customHeight="1">
      <c r="A70" s="12"/>
      <c r="B70" s="12">
        <v>92605</v>
      </c>
      <c r="C70" s="12"/>
      <c r="D70" s="189" t="s">
        <v>78</v>
      </c>
      <c r="E70" s="187">
        <f>SUM(E71,E74,)</f>
        <v>142000</v>
      </c>
      <c r="F70" s="187">
        <f>SUM(F71,F74,)</f>
        <v>144200</v>
      </c>
      <c r="G70" s="187">
        <f>SUM(G71,G74,)</f>
        <v>144197.06</v>
      </c>
      <c r="H70" s="187">
        <f>SUM(H71,H74,)</f>
        <v>1299.786111111111</v>
      </c>
    </row>
    <row r="71" spans="1:8" s="9" customFormat="1" ht="58.5" customHeight="1">
      <c r="A71" s="12"/>
      <c r="B71" s="12"/>
      <c r="C71" s="12">
        <v>2320</v>
      </c>
      <c r="D71" s="49" t="s">
        <v>185</v>
      </c>
      <c r="E71" s="187">
        <f>SUM(E72:E73)</f>
        <v>0</v>
      </c>
      <c r="F71" s="187">
        <f>SUM(F72:F73)</f>
        <v>2200</v>
      </c>
      <c r="G71" s="187">
        <f>SUM(G72:G73)</f>
        <v>2200</v>
      </c>
      <c r="H71" s="187">
        <f>SUM(H72:H73)</f>
        <v>200</v>
      </c>
    </row>
    <row r="72" spans="1:8" s="33" customFormat="1" ht="30" customHeight="1">
      <c r="A72" s="292" t="s">
        <v>368</v>
      </c>
      <c r="B72" s="280"/>
      <c r="C72" s="280"/>
      <c r="D72" s="281"/>
      <c r="E72" s="141">
        <v>0</v>
      </c>
      <c r="F72" s="142">
        <v>1200</v>
      </c>
      <c r="G72" s="191">
        <v>1200</v>
      </c>
      <c r="H72" s="191">
        <f t="shared" si="1"/>
        <v>100</v>
      </c>
    </row>
    <row r="73" spans="1:8" s="33" customFormat="1" ht="30" customHeight="1">
      <c r="A73" s="306" t="s">
        <v>365</v>
      </c>
      <c r="B73" s="306"/>
      <c r="C73" s="306"/>
      <c r="D73" s="306"/>
      <c r="E73" s="141">
        <v>0</v>
      </c>
      <c r="F73" s="142">
        <v>1000</v>
      </c>
      <c r="G73" s="191">
        <v>1000</v>
      </c>
      <c r="H73" s="191">
        <f aca="true" t="shared" si="8" ref="H73:H86">SUM(G73/F73*100)</f>
        <v>100</v>
      </c>
    </row>
    <row r="74" spans="1:8" s="33" customFormat="1" ht="41.25" customHeight="1">
      <c r="A74" s="99"/>
      <c r="B74" s="99"/>
      <c r="C74" s="99">
        <v>2630</v>
      </c>
      <c r="D74" s="17" t="s">
        <v>315</v>
      </c>
      <c r="E74" s="186">
        <f>SUM(E75:E85)</f>
        <v>142000</v>
      </c>
      <c r="F74" s="186">
        <f>SUM(F75:F85)</f>
        <v>142000</v>
      </c>
      <c r="G74" s="186">
        <f>SUM(G75:G85)</f>
        <v>141997.06</v>
      </c>
      <c r="H74" s="186">
        <f>SUM(H75:H85)</f>
        <v>1099.786111111111</v>
      </c>
    </row>
    <row r="75" spans="1:8" s="113" customFormat="1" ht="19.5" customHeight="1">
      <c r="A75" s="292" t="s">
        <v>320</v>
      </c>
      <c r="B75" s="280"/>
      <c r="C75" s="280"/>
      <c r="D75" s="281"/>
      <c r="E75" s="142">
        <v>66500</v>
      </c>
      <c r="F75" s="126">
        <v>66500</v>
      </c>
      <c r="G75" s="191">
        <v>66500</v>
      </c>
      <c r="H75" s="191">
        <f t="shared" si="8"/>
        <v>100</v>
      </c>
    </row>
    <row r="76" spans="1:8" s="113" customFormat="1" ht="19.5" customHeight="1">
      <c r="A76" s="292" t="s">
        <v>321</v>
      </c>
      <c r="B76" s="280"/>
      <c r="C76" s="280"/>
      <c r="D76" s="281"/>
      <c r="E76" s="142">
        <v>45500</v>
      </c>
      <c r="F76" s="126">
        <v>45500</v>
      </c>
      <c r="G76" s="191">
        <v>45500</v>
      </c>
      <c r="H76" s="191">
        <f t="shared" si="8"/>
        <v>100</v>
      </c>
    </row>
    <row r="77" spans="1:8" s="113" customFormat="1" ht="19.5" customHeight="1">
      <c r="A77" s="292" t="s">
        <v>322</v>
      </c>
      <c r="B77" s="280"/>
      <c r="C77" s="280"/>
      <c r="D77" s="281"/>
      <c r="E77" s="142">
        <v>3000</v>
      </c>
      <c r="F77" s="126">
        <v>3000</v>
      </c>
      <c r="G77" s="191">
        <v>3000</v>
      </c>
      <c r="H77" s="191">
        <f t="shared" si="8"/>
        <v>100</v>
      </c>
    </row>
    <row r="78" spans="1:8" s="113" customFormat="1" ht="19.5" customHeight="1">
      <c r="A78" s="292" t="s">
        <v>323</v>
      </c>
      <c r="B78" s="280"/>
      <c r="C78" s="280"/>
      <c r="D78" s="281"/>
      <c r="E78" s="142">
        <v>2700</v>
      </c>
      <c r="F78" s="126">
        <v>2700</v>
      </c>
      <c r="G78" s="191">
        <v>2700</v>
      </c>
      <c r="H78" s="191">
        <f t="shared" si="8"/>
        <v>100</v>
      </c>
    </row>
    <row r="79" spans="1:8" s="113" customFormat="1" ht="19.5" customHeight="1">
      <c r="A79" s="292" t="s">
        <v>324</v>
      </c>
      <c r="B79" s="280"/>
      <c r="C79" s="280"/>
      <c r="D79" s="281"/>
      <c r="E79" s="142">
        <v>4000</v>
      </c>
      <c r="F79" s="126">
        <v>4000</v>
      </c>
      <c r="G79" s="191">
        <v>4000</v>
      </c>
      <c r="H79" s="191">
        <f t="shared" si="8"/>
        <v>100</v>
      </c>
    </row>
    <row r="80" spans="1:8" s="113" customFormat="1" ht="19.5" customHeight="1">
      <c r="A80" s="292" t="s">
        <v>325</v>
      </c>
      <c r="B80" s="280"/>
      <c r="C80" s="280"/>
      <c r="D80" s="281"/>
      <c r="E80" s="142">
        <v>4500</v>
      </c>
      <c r="F80" s="126">
        <v>4500</v>
      </c>
      <c r="G80" s="191">
        <v>4498.97</v>
      </c>
      <c r="H80" s="191">
        <f t="shared" si="8"/>
        <v>99.97711111111111</v>
      </c>
    </row>
    <row r="81" spans="1:8" s="113" customFormat="1" ht="19.5" customHeight="1">
      <c r="A81" s="292" t="s">
        <v>326</v>
      </c>
      <c r="B81" s="280"/>
      <c r="C81" s="280"/>
      <c r="D81" s="281"/>
      <c r="E81" s="142">
        <v>5000</v>
      </c>
      <c r="F81" s="126">
        <v>5000</v>
      </c>
      <c r="G81" s="191">
        <v>5000</v>
      </c>
      <c r="H81" s="191">
        <f t="shared" si="8"/>
        <v>100</v>
      </c>
    </row>
    <row r="82" spans="1:8" s="113" customFormat="1" ht="19.5" customHeight="1">
      <c r="A82" s="292" t="s">
        <v>327</v>
      </c>
      <c r="B82" s="280"/>
      <c r="C82" s="280"/>
      <c r="D82" s="281"/>
      <c r="E82" s="142">
        <v>7000</v>
      </c>
      <c r="F82" s="126">
        <v>7000</v>
      </c>
      <c r="G82" s="191">
        <v>7000</v>
      </c>
      <c r="H82" s="191">
        <f t="shared" si="8"/>
        <v>100</v>
      </c>
    </row>
    <row r="83" spans="1:8" s="113" customFormat="1" ht="17.25" customHeight="1">
      <c r="A83" s="292" t="s">
        <v>328</v>
      </c>
      <c r="B83" s="280"/>
      <c r="C83" s="280"/>
      <c r="D83" s="281"/>
      <c r="E83" s="142">
        <v>2000</v>
      </c>
      <c r="F83" s="126">
        <v>2000</v>
      </c>
      <c r="G83" s="191">
        <v>2000</v>
      </c>
      <c r="H83" s="191">
        <f t="shared" si="8"/>
        <v>100</v>
      </c>
    </row>
    <row r="84" spans="1:8" s="113" customFormat="1" ht="15.75" customHeight="1">
      <c r="A84" s="292" t="s">
        <v>329</v>
      </c>
      <c r="B84" s="280"/>
      <c r="C84" s="280"/>
      <c r="D84" s="281"/>
      <c r="E84" s="142">
        <v>1000</v>
      </c>
      <c r="F84" s="126">
        <v>1000</v>
      </c>
      <c r="G84" s="191">
        <v>998.09</v>
      </c>
      <c r="H84" s="191">
        <f t="shared" si="8"/>
        <v>99.809</v>
      </c>
    </row>
    <row r="85" spans="1:8" s="113" customFormat="1" ht="17.25" customHeight="1">
      <c r="A85" s="292" t="s">
        <v>330</v>
      </c>
      <c r="B85" s="280"/>
      <c r="C85" s="280"/>
      <c r="D85" s="281"/>
      <c r="E85" s="142">
        <v>800</v>
      </c>
      <c r="F85" s="126">
        <v>800</v>
      </c>
      <c r="G85" s="191">
        <v>800</v>
      </c>
      <c r="H85" s="191">
        <f t="shared" si="8"/>
        <v>100</v>
      </c>
    </row>
    <row r="86" spans="1:8" s="136" customFormat="1" ht="21.75" customHeight="1">
      <c r="A86" s="282" t="s">
        <v>79</v>
      </c>
      <c r="B86" s="282"/>
      <c r="C86" s="282"/>
      <c r="D86" s="282"/>
      <c r="E86" s="52">
        <f>SUM(E17,E8,)</f>
        <v>4934082</v>
      </c>
      <c r="F86" s="52">
        <f>SUM(F17,F8,)</f>
        <v>5017964</v>
      </c>
      <c r="G86" s="52">
        <f>SUM(G17,G8,)</f>
        <v>5017381.8</v>
      </c>
      <c r="H86" s="41">
        <f t="shared" si="8"/>
        <v>99.98839768479806</v>
      </c>
    </row>
    <row r="89" ht="12.75">
      <c r="E89" s="35"/>
    </row>
    <row r="119" ht="12.75">
      <c r="E119" s="35"/>
    </row>
    <row r="120" ht="12.75">
      <c r="E120" s="35"/>
    </row>
    <row r="121" ht="12.75">
      <c r="E121" s="35"/>
    </row>
    <row r="122" ht="12.75">
      <c r="E122" s="35"/>
    </row>
  </sheetData>
  <mergeCells count="42">
    <mergeCell ref="E6:E7"/>
    <mergeCell ref="F6:F7"/>
    <mergeCell ref="G6:H6"/>
    <mergeCell ref="A6:A7"/>
    <mergeCell ref="B6:B7"/>
    <mergeCell ref="C6:C7"/>
    <mergeCell ref="D6:D7"/>
    <mergeCell ref="A84:D84"/>
    <mergeCell ref="A85:D85"/>
    <mergeCell ref="A80:D80"/>
    <mergeCell ref="A81:D81"/>
    <mergeCell ref="A82:D82"/>
    <mergeCell ref="A83:D83"/>
    <mergeCell ref="A73:D73"/>
    <mergeCell ref="A24:D24"/>
    <mergeCell ref="A34:D34"/>
    <mergeCell ref="A52:D52"/>
    <mergeCell ref="A27:D27"/>
    <mergeCell ref="A49:D49"/>
    <mergeCell ref="A35:D35"/>
    <mergeCell ref="A39:D39"/>
    <mergeCell ref="A43:D43"/>
    <mergeCell ref="A30:D30"/>
    <mergeCell ref="A86:D86"/>
    <mergeCell ref="A68:D68"/>
    <mergeCell ref="A63:D63"/>
    <mergeCell ref="A58:D58"/>
    <mergeCell ref="A75:D75"/>
    <mergeCell ref="A76:D76"/>
    <mergeCell ref="A77:D77"/>
    <mergeCell ref="A78:D78"/>
    <mergeCell ref="A79:D79"/>
    <mergeCell ref="A72:D72"/>
    <mergeCell ref="A12:D12"/>
    <mergeCell ref="A17:D17"/>
    <mergeCell ref="A37:D37"/>
    <mergeCell ref="A36:D36"/>
    <mergeCell ref="A16:D16"/>
    <mergeCell ref="A44:D44"/>
    <mergeCell ref="A45:D45"/>
    <mergeCell ref="A46:D46"/>
    <mergeCell ref="A21:D21"/>
  </mergeCells>
  <printOptions horizontalCentered="1"/>
  <pageMargins left="0.5118110236220472" right="0.5118110236220472" top="0.7874015748031497" bottom="0.7874015748031497" header="0.5118110236220472" footer="0.31496062992125984"/>
  <pageSetup firstPageNumber="5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A76"/>
  <sheetViews>
    <sheetView workbookViewId="0" topLeftCell="A1">
      <selection activeCell="H58" sqref="A1:H58"/>
    </sheetView>
  </sheetViews>
  <sheetFormatPr defaultColWidth="9.00390625" defaultRowHeight="12.75"/>
  <cols>
    <col min="1" max="1" width="6.25390625" style="9" customWidth="1"/>
    <col min="2" max="2" width="7.25390625" style="9" bestFit="1" customWidth="1"/>
    <col min="3" max="3" width="5.75390625" style="9" customWidth="1"/>
    <col min="4" max="4" width="27.375" style="9" customWidth="1"/>
    <col min="5" max="7" width="11.375" style="0" customWidth="1"/>
    <col min="8" max="8" width="7.375" style="0" bestFit="1" customWidth="1"/>
  </cols>
  <sheetData>
    <row r="1" spans="4:8" ht="12.75">
      <c r="D1" s="9" t="s">
        <v>348</v>
      </c>
      <c r="E1" s="75"/>
      <c r="F1" s="75" t="s">
        <v>455</v>
      </c>
      <c r="G1" s="75"/>
      <c r="H1" s="75"/>
    </row>
    <row r="2" spans="4:8" ht="12.75">
      <c r="D2" s="9" t="s">
        <v>274</v>
      </c>
      <c r="E2" s="75"/>
      <c r="F2" s="75" t="s">
        <v>432</v>
      </c>
      <c r="G2" s="75"/>
      <c r="H2" s="75"/>
    </row>
    <row r="3" spans="5:8" ht="12.75">
      <c r="E3" s="75"/>
      <c r="F3" s="75" t="s">
        <v>433</v>
      </c>
      <c r="G3" s="75"/>
      <c r="H3" s="75"/>
    </row>
    <row r="4" ht="12.75">
      <c r="F4" s="75" t="s">
        <v>434</v>
      </c>
    </row>
    <row r="5" spans="1:5" ht="45.75" customHeight="1">
      <c r="A5" s="288" t="s">
        <v>456</v>
      </c>
      <c r="B5" s="288"/>
      <c r="C5" s="288"/>
      <c r="D5" s="288"/>
      <c r="E5" s="288"/>
    </row>
    <row r="6" spans="1:8" ht="19.5" customHeight="1">
      <c r="A6" s="303" t="s">
        <v>0</v>
      </c>
      <c r="B6" s="303" t="s">
        <v>1</v>
      </c>
      <c r="C6" s="303" t="s">
        <v>2</v>
      </c>
      <c r="D6" s="303" t="s">
        <v>3</v>
      </c>
      <c r="E6" s="293" t="s">
        <v>160</v>
      </c>
      <c r="F6" s="285" t="s">
        <v>259</v>
      </c>
      <c r="G6" s="289" t="s">
        <v>426</v>
      </c>
      <c r="H6" s="289"/>
    </row>
    <row r="7" spans="1:8" s="9" customFormat="1" ht="24.75" customHeight="1">
      <c r="A7" s="303"/>
      <c r="B7" s="303"/>
      <c r="C7" s="303"/>
      <c r="D7" s="303"/>
      <c r="E7" s="293"/>
      <c r="F7" s="285"/>
      <c r="G7" s="137" t="s">
        <v>427</v>
      </c>
      <c r="H7" s="137" t="s">
        <v>428</v>
      </c>
    </row>
    <row r="8" spans="1:8" s="9" customFormat="1" ht="21" customHeight="1">
      <c r="A8" s="42" t="s">
        <v>4</v>
      </c>
      <c r="B8" s="15"/>
      <c r="C8" s="16"/>
      <c r="D8" s="40" t="s">
        <v>5</v>
      </c>
      <c r="E8" s="190">
        <f>SUM(E9)</f>
        <v>0</v>
      </c>
      <c r="F8" s="190">
        <f>SUM(F9)</f>
        <v>65571</v>
      </c>
      <c r="G8" s="190">
        <f>SUM(G9)</f>
        <v>65421.479999999996</v>
      </c>
      <c r="H8" s="190">
        <f>G8/F8*100</f>
        <v>99.77197236583245</v>
      </c>
    </row>
    <row r="9" spans="1:8" s="33" customFormat="1" ht="19.5" customHeight="1">
      <c r="A9" s="99"/>
      <c r="B9" s="89" t="s">
        <v>417</v>
      </c>
      <c r="C9" s="91"/>
      <c r="D9" s="94" t="s">
        <v>6</v>
      </c>
      <c r="E9" s="177">
        <f>SUM(E10:E12)</f>
        <v>0</v>
      </c>
      <c r="F9" s="177">
        <f>SUM(F10:F12)</f>
        <v>65571</v>
      </c>
      <c r="G9" s="177">
        <f>SUM(G10:G12)</f>
        <v>65421.479999999996</v>
      </c>
      <c r="H9" s="177">
        <f>G9/F9*100</f>
        <v>99.77197236583245</v>
      </c>
    </row>
    <row r="10" spans="1:8" s="33" customFormat="1" ht="20.25" customHeight="1">
      <c r="A10" s="99"/>
      <c r="B10" s="89"/>
      <c r="C10" s="91">
        <v>4210</v>
      </c>
      <c r="D10" s="94" t="s">
        <v>103</v>
      </c>
      <c r="E10" s="177">
        <v>0</v>
      </c>
      <c r="F10" s="177">
        <v>100</v>
      </c>
      <c r="G10" s="177">
        <v>100</v>
      </c>
      <c r="H10" s="177">
        <f aca="true" t="shared" si="0" ref="H10:H58">G10/F10*100</f>
        <v>100</v>
      </c>
    </row>
    <row r="11" spans="1:8" s="33" customFormat="1" ht="20.25" customHeight="1">
      <c r="A11" s="99"/>
      <c r="B11" s="89"/>
      <c r="C11" s="90">
        <v>4300</v>
      </c>
      <c r="D11" s="94" t="s">
        <v>90</v>
      </c>
      <c r="E11" s="177">
        <v>0</v>
      </c>
      <c r="F11" s="177">
        <v>1211</v>
      </c>
      <c r="G11" s="177">
        <v>1182.77</v>
      </c>
      <c r="H11" s="177">
        <f t="shared" si="0"/>
        <v>97.66886870355079</v>
      </c>
    </row>
    <row r="12" spans="1:8" s="33" customFormat="1" ht="22.5" customHeight="1">
      <c r="A12" s="99"/>
      <c r="B12" s="99"/>
      <c r="C12" s="91">
        <v>4430</v>
      </c>
      <c r="D12" s="94" t="s">
        <v>418</v>
      </c>
      <c r="E12" s="177">
        <v>0</v>
      </c>
      <c r="F12" s="177">
        <v>64260</v>
      </c>
      <c r="G12" s="177">
        <v>64138.71</v>
      </c>
      <c r="H12" s="177">
        <f t="shared" si="0"/>
        <v>99.81125116713352</v>
      </c>
    </row>
    <row r="13" spans="1:8" s="33" customFormat="1" ht="20.25" customHeight="1">
      <c r="A13" s="42" t="s">
        <v>18</v>
      </c>
      <c r="B13" s="6"/>
      <c r="C13" s="30"/>
      <c r="D13" s="40" t="s">
        <v>19</v>
      </c>
      <c r="E13" s="52">
        <f>SUM(E14)</f>
        <v>144800</v>
      </c>
      <c r="F13" s="52">
        <f>SUM(F14)</f>
        <v>161966</v>
      </c>
      <c r="G13" s="52">
        <f>SUM(G14)</f>
        <v>161964.52000000002</v>
      </c>
      <c r="H13" s="190">
        <f t="shared" si="0"/>
        <v>99.99908622797379</v>
      </c>
    </row>
    <row r="14" spans="1:8" s="33" customFormat="1" ht="24.75" customHeight="1">
      <c r="A14" s="89"/>
      <c r="B14" s="89">
        <v>75011</v>
      </c>
      <c r="C14" s="97"/>
      <c r="D14" s="94" t="s">
        <v>20</v>
      </c>
      <c r="E14" s="110">
        <f>SUM(E15:E19)</f>
        <v>144800</v>
      </c>
      <c r="F14" s="110">
        <f>SUM(F15:F19)</f>
        <v>161966</v>
      </c>
      <c r="G14" s="110">
        <f>SUM(G15:G19)</f>
        <v>161964.52000000002</v>
      </c>
      <c r="H14" s="177">
        <f t="shared" si="0"/>
        <v>99.99908622797379</v>
      </c>
    </row>
    <row r="15" spans="1:8" s="33" customFormat="1" ht="21.75" customHeight="1">
      <c r="A15" s="89"/>
      <c r="B15" s="64"/>
      <c r="C15" s="90">
        <v>4010</v>
      </c>
      <c r="D15" s="94" t="s">
        <v>95</v>
      </c>
      <c r="E15" s="110">
        <v>102150</v>
      </c>
      <c r="F15" s="110">
        <v>119308</v>
      </c>
      <c r="G15" s="110">
        <v>119308</v>
      </c>
      <c r="H15" s="177">
        <f t="shared" si="0"/>
        <v>100</v>
      </c>
    </row>
    <row r="16" spans="1:8" s="33" customFormat="1" ht="21.75" customHeight="1">
      <c r="A16" s="89"/>
      <c r="B16" s="64"/>
      <c r="C16" s="90">
        <v>4040</v>
      </c>
      <c r="D16" s="94" t="s">
        <v>96</v>
      </c>
      <c r="E16" s="110">
        <v>16000</v>
      </c>
      <c r="F16" s="110">
        <v>15797</v>
      </c>
      <c r="G16" s="110">
        <v>15796.1</v>
      </c>
      <c r="H16" s="177">
        <f t="shared" si="0"/>
        <v>99.99430271570552</v>
      </c>
    </row>
    <row r="17" spans="1:8" s="33" customFormat="1" ht="21.75" customHeight="1">
      <c r="A17" s="89"/>
      <c r="B17" s="64"/>
      <c r="C17" s="90">
        <v>4110</v>
      </c>
      <c r="D17" s="94" t="s">
        <v>97</v>
      </c>
      <c r="E17" s="110">
        <v>17500</v>
      </c>
      <c r="F17" s="110">
        <v>17500</v>
      </c>
      <c r="G17" s="110">
        <v>17500</v>
      </c>
      <c r="H17" s="177">
        <f t="shared" si="0"/>
        <v>100</v>
      </c>
    </row>
    <row r="18" spans="1:8" s="33" customFormat="1" ht="21.75" customHeight="1">
      <c r="A18" s="89"/>
      <c r="B18" s="64"/>
      <c r="C18" s="90">
        <v>4120</v>
      </c>
      <c r="D18" s="94" t="s">
        <v>98</v>
      </c>
      <c r="E18" s="110">
        <v>2500</v>
      </c>
      <c r="F18" s="110">
        <v>2500</v>
      </c>
      <c r="G18" s="110">
        <v>2500</v>
      </c>
      <c r="H18" s="177">
        <f t="shared" si="0"/>
        <v>100</v>
      </c>
    </row>
    <row r="19" spans="1:8" s="33" customFormat="1" ht="26.25" customHeight="1">
      <c r="A19" s="89"/>
      <c r="B19" s="64"/>
      <c r="C19" s="91">
        <v>4440</v>
      </c>
      <c r="D19" s="94" t="s">
        <v>99</v>
      </c>
      <c r="E19" s="110">
        <v>6650</v>
      </c>
      <c r="F19" s="110">
        <v>6861</v>
      </c>
      <c r="G19" s="110">
        <v>6860.42</v>
      </c>
      <c r="H19" s="177">
        <f t="shared" si="0"/>
        <v>99.9915464218044</v>
      </c>
    </row>
    <row r="20" spans="1:8" s="33" customFormat="1" ht="48" customHeight="1">
      <c r="A20" s="42">
        <v>751</v>
      </c>
      <c r="B20" s="6"/>
      <c r="C20" s="30"/>
      <c r="D20" s="40" t="s">
        <v>23</v>
      </c>
      <c r="E20" s="52">
        <f>E21+E24</f>
        <v>3830</v>
      </c>
      <c r="F20" s="52">
        <f>F21+F24</f>
        <v>83070</v>
      </c>
      <c r="G20" s="52">
        <f>G21+G24</f>
        <v>80241.43000000002</v>
      </c>
      <c r="H20" s="190">
        <f t="shared" si="0"/>
        <v>96.59495606115327</v>
      </c>
    </row>
    <row r="21" spans="1:8" s="33" customFormat="1" ht="39" customHeight="1">
      <c r="A21" s="64"/>
      <c r="B21" s="89">
        <v>75101</v>
      </c>
      <c r="C21" s="97"/>
      <c r="D21" s="94" t="s">
        <v>24</v>
      </c>
      <c r="E21" s="110">
        <f>SUM(E22:E23)</f>
        <v>3830</v>
      </c>
      <c r="F21" s="110">
        <f>SUM(F22:F23)</f>
        <v>3830</v>
      </c>
      <c r="G21" s="110">
        <f>SUM(G22:G23)</f>
        <v>3829.6800000000003</v>
      </c>
      <c r="H21" s="177">
        <f t="shared" si="0"/>
        <v>99.9916449086162</v>
      </c>
    </row>
    <row r="22" spans="1:8" s="33" customFormat="1" ht="21.75" customHeight="1">
      <c r="A22" s="64"/>
      <c r="B22" s="89"/>
      <c r="C22" s="90">
        <v>4210</v>
      </c>
      <c r="D22" s="94" t="s">
        <v>103</v>
      </c>
      <c r="E22" s="110">
        <v>1830</v>
      </c>
      <c r="F22" s="110">
        <v>2487</v>
      </c>
      <c r="G22" s="110">
        <v>2487</v>
      </c>
      <c r="H22" s="177">
        <f t="shared" si="0"/>
        <v>100</v>
      </c>
    </row>
    <row r="23" spans="1:8" s="33" customFormat="1" ht="21.75" customHeight="1">
      <c r="A23" s="64"/>
      <c r="B23" s="89"/>
      <c r="C23" s="90">
        <v>4300</v>
      </c>
      <c r="D23" s="94" t="s">
        <v>90</v>
      </c>
      <c r="E23" s="110">
        <v>2000</v>
      </c>
      <c r="F23" s="110">
        <v>1343</v>
      </c>
      <c r="G23" s="110">
        <v>1342.68</v>
      </c>
      <c r="H23" s="177">
        <f t="shared" si="0"/>
        <v>99.97617274758005</v>
      </c>
    </row>
    <row r="24" spans="1:8" s="33" customFormat="1" ht="56.25">
      <c r="A24" s="64"/>
      <c r="B24" s="89">
        <v>75109</v>
      </c>
      <c r="C24" s="90"/>
      <c r="D24" s="94" t="s">
        <v>404</v>
      </c>
      <c r="E24" s="110">
        <f>SUM(E25:E33)</f>
        <v>0</v>
      </c>
      <c r="F24" s="110">
        <f>SUM(F25:F33)</f>
        <v>79240</v>
      </c>
      <c r="G24" s="110">
        <f>SUM(G25:G33)</f>
        <v>76411.75000000001</v>
      </c>
      <c r="H24" s="177">
        <f t="shared" si="0"/>
        <v>96.43077990913682</v>
      </c>
    </row>
    <row r="25" spans="1:8" s="33" customFormat="1" ht="23.25" customHeight="1">
      <c r="A25" s="64"/>
      <c r="B25" s="89"/>
      <c r="C25" s="83">
        <v>3030</v>
      </c>
      <c r="D25" s="49" t="s">
        <v>100</v>
      </c>
      <c r="E25" s="110">
        <v>0</v>
      </c>
      <c r="F25" s="110">
        <v>46040</v>
      </c>
      <c r="G25" s="110">
        <v>43215</v>
      </c>
      <c r="H25" s="177">
        <f t="shared" si="0"/>
        <v>93.8640312771503</v>
      </c>
    </row>
    <row r="26" spans="1:8" s="33" customFormat="1" ht="23.25" customHeight="1">
      <c r="A26" s="64"/>
      <c r="B26" s="89"/>
      <c r="C26" s="83">
        <v>4110</v>
      </c>
      <c r="D26" s="49" t="s">
        <v>97</v>
      </c>
      <c r="E26" s="110">
        <v>0</v>
      </c>
      <c r="F26" s="110">
        <v>1155</v>
      </c>
      <c r="G26" s="110">
        <v>1154.25</v>
      </c>
      <c r="H26" s="177">
        <f t="shared" si="0"/>
        <v>99.93506493506493</v>
      </c>
    </row>
    <row r="27" spans="1:8" s="33" customFormat="1" ht="21.75" customHeight="1">
      <c r="A27" s="64"/>
      <c r="B27" s="89"/>
      <c r="C27" s="83">
        <v>4120</v>
      </c>
      <c r="D27" s="49" t="s">
        <v>284</v>
      </c>
      <c r="E27" s="110">
        <v>0</v>
      </c>
      <c r="F27" s="110">
        <v>171</v>
      </c>
      <c r="G27" s="110">
        <v>170.29</v>
      </c>
      <c r="H27" s="177">
        <f t="shared" si="0"/>
        <v>99.58479532163742</v>
      </c>
    </row>
    <row r="28" spans="1:8" s="33" customFormat="1" ht="21.75" customHeight="1">
      <c r="A28" s="64"/>
      <c r="B28" s="89"/>
      <c r="C28" s="83">
        <v>4170</v>
      </c>
      <c r="D28" s="49" t="s">
        <v>241</v>
      </c>
      <c r="E28" s="110">
        <v>0</v>
      </c>
      <c r="F28" s="110">
        <v>12500</v>
      </c>
      <c r="G28" s="110">
        <v>12500</v>
      </c>
      <c r="H28" s="177">
        <f t="shared" si="0"/>
        <v>100</v>
      </c>
    </row>
    <row r="29" spans="1:8" s="33" customFormat="1" ht="21.75" customHeight="1">
      <c r="A29" s="64"/>
      <c r="B29" s="89"/>
      <c r="C29" s="83">
        <v>4210</v>
      </c>
      <c r="D29" s="49" t="s">
        <v>103</v>
      </c>
      <c r="E29" s="110">
        <v>0</v>
      </c>
      <c r="F29" s="110">
        <v>8624</v>
      </c>
      <c r="G29" s="110">
        <v>8624</v>
      </c>
      <c r="H29" s="177">
        <f t="shared" si="0"/>
        <v>100</v>
      </c>
    </row>
    <row r="30" spans="1:8" s="33" customFormat="1" ht="21.75" customHeight="1">
      <c r="A30" s="64"/>
      <c r="B30" s="89"/>
      <c r="C30" s="83">
        <v>4260</v>
      </c>
      <c r="D30" s="49" t="s">
        <v>106</v>
      </c>
      <c r="E30" s="110">
        <v>0</v>
      </c>
      <c r="F30" s="110">
        <v>42</v>
      </c>
      <c r="G30" s="110">
        <v>42</v>
      </c>
      <c r="H30" s="177">
        <f t="shared" si="0"/>
        <v>100</v>
      </c>
    </row>
    <row r="31" spans="1:8" s="33" customFormat="1" ht="21.75" customHeight="1">
      <c r="A31" s="64"/>
      <c r="B31" s="89"/>
      <c r="C31" s="83">
        <v>4270</v>
      </c>
      <c r="D31" s="49" t="s">
        <v>89</v>
      </c>
      <c r="E31" s="110">
        <v>0</v>
      </c>
      <c r="F31" s="110">
        <v>251</v>
      </c>
      <c r="G31" s="110">
        <v>250.1</v>
      </c>
      <c r="H31" s="177">
        <f t="shared" si="0"/>
        <v>99.64143426294821</v>
      </c>
    </row>
    <row r="32" spans="1:8" s="33" customFormat="1" ht="21.75" customHeight="1">
      <c r="A32" s="64"/>
      <c r="B32" s="89"/>
      <c r="C32" s="83">
        <v>4300</v>
      </c>
      <c r="D32" s="49" t="s">
        <v>90</v>
      </c>
      <c r="E32" s="110">
        <v>0</v>
      </c>
      <c r="F32" s="110">
        <v>8178</v>
      </c>
      <c r="G32" s="110">
        <v>8177.44</v>
      </c>
      <c r="H32" s="177">
        <f t="shared" si="0"/>
        <v>99.9931523599902</v>
      </c>
    </row>
    <row r="33" spans="1:8" s="33" customFormat="1" ht="21.75" customHeight="1">
      <c r="A33" s="64"/>
      <c r="B33" s="89"/>
      <c r="C33" s="83">
        <v>4410</v>
      </c>
      <c r="D33" s="49" t="s">
        <v>101</v>
      </c>
      <c r="E33" s="110">
        <v>0</v>
      </c>
      <c r="F33" s="110">
        <v>2279</v>
      </c>
      <c r="G33" s="110">
        <v>2278.67</v>
      </c>
      <c r="H33" s="177">
        <f t="shared" si="0"/>
        <v>99.98551996489688</v>
      </c>
    </row>
    <row r="34" spans="1:183" s="33" customFormat="1" ht="28.5" customHeight="1">
      <c r="A34" s="42" t="s">
        <v>25</v>
      </c>
      <c r="B34" s="6"/>
      <c r="C34" s="30"/>
      <c r="D34" s="40" t="s">
        <v>349</v>
      </c>
      <c r="E34" s="52">
        <f>SUM(E35)</f>
        <v>400</v>
      </c>
      <c r="F34" s="52">
        <f>SUM(F35)</f>
        <v>400</v>
      </c>
      <c r="G34" s="52">
        <f>SUM(G35)</f>
        <v>400</v>
      </c>
      <c r="H34" s="190">
        <f t="shared" si="0"/>
        <v>100</v>
      </c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199"/>
      <c r="EI34" s="199"/>
      <c r="EJ34" s="199"/>
      <c r="EK34" s="199"/>
      <c r="EL34" s="199"/>
      <c r="EM34" s="199"/>
      <c r="EN34" s="199"/>
      <c r="EO34" s="199"/>
      <c r="EP34" s="199"/>
      <c r="EQ34" s="199"/>
      <c r="ER34" s="199"/>
      <c r="ES34" s="199"/>
      <c r="ET34" s="199"/>
      <c r="EU34" s="199"/>
      <c r="EV34" s="199"/>
      <c r="EW34" s="199"/>
      <c r="EX34" s="199"/>
      <c r="EY34" s="199"/>
      <c r="EZ34" s="199"/>
      <c r="FA34" s="199"/>
      <c r="FB34" s="199"/>
      <c r="FC34" s="199"/>
      <c r="FD34" s="199"/>
      <c r="FE34" s="199"/>
      <c r="FF34" s="199"/>
      <c r="FG34" s="199"/>
      <c r="FH34" s="199"/>
      <c r="FI34" s="199"/>
      <c r="FJ34" s="199"/>
      <c r="FK34" s="199"/>
      <c r="FL34" s="199"/>
      <c r="FM34" s="199"/>
      <c r="FN34" s="199"/>
      <c r="FO34" s="199"/>
      <c r="FP34" s="199"/>
      <c r="FQ34" s="199"/>
      <c r="FR34" s="199"/>
      <c r="FS34" s="199"/>
      <c r="FT34" s="199"/>
      <c r="FU34" s="199"/>
      <c r="FV34" s="199"/>
      <c r="FW34" s="199"/>
      <c r="FX34" s="199"/>
      <c r="FY34" s="199"/>
      <c r="FZ34" s="199"/>
      <c r="GA34" s="199"/>
    </row>
    <row r="35" spans="1:183" s="33" customFormat="1" ht="16.5" customHeight="1">
      <c r="A35" s="64"/>
      <c r="B35" s="89" t="s">
        <v>27</v>
      </c>
      <c r="C35" s="97"/>
      <c r="D35" s="94" t="s">
        <v>28</v>
      </c>
      <c r="E35" s="110">
        <f>SUM(E36:E36)</f>
        <v>400</v>
      </c>
      <c r="F35" s="110">
        <f>SUM(F36:F36)</f>
        <v>400</v>
      </c>
      <c r="G35" s="110">
        <f>SUM(G36:G36)</f>
        <v>400</v>
      </c>
      <c r="H35" s="177">
        <f t="shared" si="0"/>
        <v>100</v>
      </c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  <c r="ET35" s="199"/>
      <c r="EU35" s="199"/>
      <c r="EV35" s="199"/>
      <c r="EW35" s="199"/>
      <c r="EX35" s="199"/>
      <c r="EY35" s="199"/>
      <c r="EZ35" s="199"/>
      <c r="FA35" s="199"/>
      <c r="FB35" s="199"/>
      <c r="FC35" s="199"/>
      <c r="FD35" s="199"/>
      <c r="FE35" s="199"/>
      <c r="FF35" s="199"/>
      <c r="FG35" s="199"/>
      <c r="FH35" s="199"/>
      <c r="FI35" s="199"/>
      <c r="FJ35" s="199"/>
      <c r="FK35" s="199"/>
      <c r="FL35" s="199"/>
      <c r="FM35" s="199"/>
      <c r="FN35" s="199"/>
      <c r="FO35" s="199"/>
      <c r="FP35" s="199"/>
      <c r="FQ35" s="199"/>
      <c r="FR35" s="199"/>
      <c r="FS35" s="199"/>
      <c r="FT35" s="199"/>
      <c r="FU35" s="199"/>
      <c r="FV35" s="199"/>
      <c r="FW35" s="199"/>
      <c r="FX35" s="199"/>
      <c r="FY35" s="199"/>
      <c r="FZ35" s="199"/>
      <c r="GA35" s="199"/>
    </row>
    <row r="36" spans="1:183" s="33" customFormat="1" ht="21.75" customHeight="1">
      <c r="A36" s="64"/>
      <c r="B36" s="89"/>
      <c r="C36" s="90">
        <v>4300</v>
      </c>
      <c r="D36" s="94" t="s">
        <v>90</v>
      </c>
      <c r="E36" s="110">
        <v>400</v>
      </c>
      <c r="F36" s="110">
        <v>400</v>
      </c>
      <c r="G36" s="110">
        <v>400</v>
      </c>
      <c r="H36" s="177">
        <f t="shared" si="0"/>
        <v>100</v>
      </c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  <c r="ES36" s="199"/>
      <c r="ET36" s="199"/>
      <c r="EU36" s="199"/>
      <c r="EV36" s="199"/>
      <c r="EW36" s="199"/>
      <c r="EX36" s="199"/>
      <c r="EY36" s="199"/>
      <c r="EZ36" s="199"/>
      <c r="FA36" s="199"/>
      <c r="FB36" s="199"/>
      <c r="FC36" s="199"/>
      <c r="FD36" s="199"/>
      <c r="FE36" s="199"/>
      <c r="FF36" s="199"/>
      <c r="FG36" s="199"/>
      <c r="FH36" s="199"/>
      <c r="FI36" s="199"/>
      <c r="FJ36" s="199"/>
      <c r="FK36" s="199"/>
      <c r="FL36" s="199"/>
      <c r="FM36" s="199"/>
      <c r="FN36" s="199"/>
      <c r="FO36" s="199"/>
      <c r="FP36" s="199"/>
      <c r="FQ36" s="199"/>
      <c r="FR36" s="199"/>
      <c r="FS36" s="199"/>
      <c r="FT36" s="199"/>
      <c r="FU36" s="199"/>
      <c r="FV36" s="199"/>
      <c r="FW36" s="199"/>
      <c r="FX36" s="199"/>
      <c r="FY36" s="199"/>
      <c r="FZ36" s="199"/>
      <c r="GA36" s="199"/>
    </row>
    <row r="37" spans="1:183" s="33" customFormat="1" ht="21.75" customHeight="1">
      <c r="A37" s="42">
        <v>852</v>
      </c>
      <c r="B37" s="6"/>
      <c r="C37" s="30"/>
      <c r="D37" s="40" t="s">
        <v>230</v>
      </c>
      <c r="E37" s="52">
        <f>SUM(E51,E53,E38,E56)</f>
        <v>6151000</v>
      </c>
      <c r="F37" s="52">
        <f>SUM(F51,F53,F38,F56)</f>
        <v>7074797</v>
      </c>
      <c r="G37" s="52">
        <f>SUM(G51,G53,G38,G56)</f>
        <v>6806065.42</v>
      </c>
      <c r="H37" s="190">
        <f t="shared" si="0"/>
        <v>96.20156479401459</v>
      </c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199"/>
      <c r="EX37" s="199"/>
      <c r="EY37" s="199"/>
      <c r="EZ37" s="199"/>
      <c r="FA37" s="199"/>
      <c r="FB37" s="199"/>
      <c r="FC37" s="199"/>
      <c r="FD37" s="199"/>
      <c r="FE37" s="199"/>
      <c r="FF37" s="199"/>
      <c r="FG37" s="199"/>
      <c r="FH37" s="199"/>
      <c r="FI37" s="199"/>
      <c r="FJ37" s="199"/>
      <c r="FK37" s="199"/>
      <c r="FL37" s="199"/>
      <c r="FM37" s="199"/>
      <c r="FN37" s="199"/>
      <c r="FO37" s="199"/>
      <c r="FP37" s="199"/>
      <c r="FQ37" s="199"/>
      <c r="FR37" s="199"/>
      <c r="FS37" s="199"/>
      <c r="FT37" s="199"/>
      <c r="FU37" s="199"/>
      <c r="FV37" s="199"/>
      <c r="FW37" s="199"/>
      <c r="FX37" s="199"/>
      <c r="FY37" s="199"/>
      <c r="FZ37" s="199"/>
      <c r="GA37" s="199"/>
    </row>
    <row r="38" spans="1:183" s="33" customFormat="1" ht="48" customHeight="1">
      <c r="A38" s="118"/>
      <c r="B38" s="64">
        <v>85212</v>
      </c>
      <c r="C38" s="96"/>
      <c r="D38" s="94" t="s">
        <v>313</v>
      </c>
      <c r="E38" s="110">
        <f>SUM(E39:E50)</f>
        <v>5507000</v>
      </c>
      <c r="F38" s="110">
        <f>SUM(F39:F50)</f>
        <v>6328000</v>
      </c>
      <c r="G38" s="110">
        <f>SUM(G39:G50)</f>
        <v>6148127.89</v>
      </c>
      <c r="H38" s="177">
        <f t="shared" si="0"/>
        <v>97.15752038558786</v>
      </c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199"/>
      <c r="EG38" s="199"/>
      <c r="EH38" s="199"/>
      <c r="EI38" s="199"/>
      <c r="EJ38" s="199"/>
      <c r="EK38" s="199"/>
      <c r="EL38" s="199"/>
      <c r="EM38" s="199"/>
      <c r="EN38" s="199"/>
      <c r="EO38" s="199"/>
      <c r="EP38" s="199"/>
      <c r="EQ38" s="199"/>
      <c r="ER38" s="199"/>
      <c r="ES38" s="199"/>
      <c r="ET38" s="199"/>
      <c r="EU38" s="199"/>
      <c r="EV38" s="199"/>
      <c r="EW38" s="199"/>
      <c r="EX38" s="199"/>
      <c r="EY38" s="199"/>
      <c r="EZ38" s="199"/>
      <c r="FA38" s="199"/>
      <c r="FB38" s="199"/>
      <c r="FC38" s="199"/>
      <c r="FD38" s="199"/>
      <c r="FE38" s="199"/>
      <c r="FF38" s="199"/>
      <c r="FG38" s="199"/>
      <c r="FH38" s="199"/>
      <c r="FI38" s="199"/>
      <c r="FJ38" s="199"/>
      <c r="FK38" s="199"/>
      <c r="FL38" s="199"/>
      <c r="FM38" s="199"/>
      <c r="FN38" s="199"/>
      <c r="FO38" s="199"/>
      <c r="FP38" s="199"/>
      <c r="FQ38" s="199"/>
      <c r="FR38" s="199"/>
      <c r="FS38" s="199"/>
      <c r="FT38" s="199"/>
      <c r="FU38" s="199"/>
      <c r="FV38" s="199"/>
      <c r="FW38" s="199"/>
      <c r="FX38" s="199"/>
      <c r="FY38" s="199"/>
      <c r="FZ38" s="199"/>
      <c r="GA38" s="199"/>
    </row>
    <row r="39" spans="1:183" s="33" customFormat="1" ht="23.25" customHeight="1">
      <c r="A39" s="118"/>
      <c r="B39" s="64"/>
      <c r="C39" s="96">
        <v>3020</v>
      </c>
      <c r="D39" s="49" t="s">
        <v>276</v>
      </c>
      <c r="E39" s="110">
        <v>2000</v>
      </c>
      <c r="F39" s="110">
        <v>535</v>
      </c>
      <c r="G39" s="110">
        <v>535</v>
      </c>
      <c r="H39" s="177">
        <f t="shared" si="0"/>
        <v>100</v>
      </c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  <c r="EX39" s="199"/>
      <c r="EY39" s="199"/>
      <c r="EZ39" s="199"/>
      <c r="FA39" s="199"/>
      <c r="FB39" s="199"/>
      <c r="FC39" s="199"/>
      <c r="FD39" s="199"/>
      <c r="FE39" s="199"/>
      <c r="FF39" s="199"/>
      <c r="FG39" s="199"/>
      <c r="FH39" s="199"/>
      <c r="FI39" s="199"/>
      <c r="FJ39" s="199"/>
      <c r="FK39" s="199"/>
      <c r="FL39" s="199"/>
      <c r="FM39" s="199"/>
      <c r="FN39" s="199"/>
      <c r="FO39" s="199"/>
      <c r="FP39" s="199"/>
      <c r="FQ39" s="199"/>
      <c r="FR39" s="199"/>
      <c r="FS39" s="199"/>
      <c r="FT39" s="199"/>
      <c r="FU39" s="199"/>
      <c r="FV39" s="199"/>
      <c r="FW39" s="199"/>
      <c r="FX39" s="199"/>
      <c r="FY39" s="199"/>
      <c r="FZ39" s="199"/>
      <c r="GA39" s="199"/>
    </row>
    <row r="40" spans="1:183" s="33" customFormat="1" ht="21.75" customHeight="1">
      <c r="A40" s="118"/>
      <c r="B40" s="64"/>
      <c r="C40" s="96">
        <v>3110</v>
      </c>
      <c r="D40" s="94" t="s">
        <v>124</v>
      </c>
      <c r="E40" s="110">
        <f>5346602-4812-23800</f>
        <v>5317990</v>
      </c>
      <c r="F40" s="110">
        <v>6078990</v>
      </c>
      <c r="G40" s="110">
        <v>5914295</v>
      </c>
      <c r="H40" s="177">
        <f t="shared" si="0"/>
        <v>97.29075060166245</v>
      </c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199"/>
      <c r="ET40" s="199"/>
      <c r="EU40" s="199"/>
      <c r="EV40" s="199"/>
      <c r="EW40" s="199"/>
      <c r="EX40" s="199"/>
      <c r="EY40" s="199"/>
      <c r="EZ40" s="199"/>
      <c r="FA40" s="199"/>
      <c r="FB40" s="199"/>
      <c r="FC40" s="199"/>
      <c r="FD40" s="199"/>
      <c r="FE40" s="199"/>
      <c r="FF40" s="199"/>
      <c r="FG40" s="199"/>
      <c r="FH40" s="199"/>
      <c r="FI40" s="199"/>
      <c r="FJ40" s="199"/>
      <c r="FK40" s="199"/>
      <c r="FL40" s="199"/>
      <c r="FM40" s="199"/>
      <c r="FN40" s="199"/>
      <c r="FO40" s="199"/>
      <c r="FP40" s="199"/>
      <c r="FQ40" s="199"/>
      <c r="FR40" s="199"/>
      <c r="FS40" s="199"/>
      <c r="FT40" s="199"/>
      <c r="FU40" s="199"/>
      <c r="FV40" s="199"/>
      <c r="FW40" s="199"/>
      <c r="FX40" s="199"/>
      <c r="FY40" s="199"/>
      <c r="FZ40" s="199"/>
      <c r="GA40" s="199"/>
    </row>
    <row r="41" spans="1:183" s="33" customFormat="1" ht="21.75" customHeight="1">
      <c r="A41" s="118"/>
      <c r="B41" s="64"/>
      <c r="C41" s="64">
        <v>4010</v>
      </c>
      <c r="D41" s="17" t="s">
        <v>95</v>
      </c>
      <c r="E41" s="110">
        <v>86691</v>
      </c>
      <c r="F41" s="110">
        <v>102691</v>
      </c>
      <c r="G41" s="110">
        <v>102691</v>
      </c>
      <c r="H41" s="177">
        <f t="shared" si="0"/>
        <v>100</v>
      </c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199"/>
      <c r="FF41" s="199"/>
      <c r="FG41" s="199"/>
      <c r="FH41" s="199"/>
      <c r="FI41" s="199"/>
      <c r="FJ41" s="199"/>
      <c r="FK41" s="199"/>
      <c r="FL41" s="199"/>
      <c r="FM41" s="199"/>
      <c r="FN41" s="199"/>
      <c r="FO41" s="199"/>
      <c r="FP41" s="199"/>
      <c r="FQ41" s="199"/>
      <c r="FR41" s="199"/>
      <c r="FS41" s="199"/>
      <c r="FT41" s="199"/>
      <c r="FU41" s="199"/>
      <c r="FV41" s="199"/>
      <c r="FW41" s="199"/>
      <c r="FX41" s="199"/>
      <c r="FY41" s="199"/>
      <c r="FZ41" s="199"/>
      <c r="GA41" s="199"/>
    </row>
    <row r="42" spans="1:183" s="33" customFormat="1" ht="18.75" customHeight="1">
      <c r="A42" s="118"/>
      <c r="B42" s="64"/>
      <c r="C42" s="64">
        <v>4040</v>
      </c>
      <c r="D42" s="17" t="s">
        <v>96</v>
      </c>
      <c r="E42" s="110">
        <v>7500</v>
      </c>
      <c r="F42" s="110">
        <v>7149</v>
      </c>
      <c r="G42" s="110">
        <v>7148.62</v>
      </c>
      <c r="H42" s="177">
        <f t="shared" si="0"/>
        <v>99.9946845712687</v>
      </c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199"/>
      <c r="EY42" s="199"/>
      <c r="EZ42" s="199"/>
      <c r="FA42" s="199"/>
      <c r="FB42" s="199"/>
      <c r="FC42" s="199"/>
      <c r="FD42" s="199"/>
      <c r="FE42" s="199"/>
      <c r="FF42" s="199"/>
      <c r="FG42" s="199"/>
      <c r="FH42" s="199"/>
      <c r="FI42" s="199"/>
      <c r="FJ42" s="199"/>
      <c r="FK42" s="199"/>
      <c r="FL42" s="199"/>
      <c r="FM42" s="199"/>
      <c r="FN42" s="199"/>
      <c r="FO42" s="199"/>
      <c r="FP42" s="199"/>
      <c r="FQ42" s="199"/>
      <c r="FR42" s="199"/>
      <c r="FS42" s="199"/>
      <c r="FT42" s="199"/>
      <c r="FU42" s="199"/>
      <c r="FV42" s="199"/>
      <c r="FW42" s="199"/>
      <c r="FX42" s="199"/>
      <c r="FY42" s="199"/>
      <c r="FZ42" s="199"/>
      <c r="GA42" s="199"/>
    </row>
    <row r="43" spans="1:183" s="33" customFormat="1" ht="21.75" customHeight="1">
      <c r="A43" s="118"/>
      <c r="B43" s="64"/>
      <c r="C43" s="64">
        <v>4110</v>
      </c>
      <c r="D43" s="17" t="s">
        <v>97</v>
      </c>
      <c r="E43" s="110">
        <f>16800+23800</f>
        <v>40600</v>
      </c>
      <c r="F43" s="110">
        <v>84100</v>
      </c>
      <c r="G43" s="110">
        <v>74382.72</v>
      </c>
      <c r="H43" s="177">
        <f t="shared" si="0"/>
        <v>88.445564803805</v>
      </c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199"/>
      <c r="EK43" s="199"/>
      <c r="EL43" s="199"/>
      <c r="EM43" s="199"/>
      <c r="EN43" s="199"/>
      <c r="EO43" s="199"/>
      <c r="EP43" s="199"/>
      <c r="EQ43" s="199"/>
      <c r="ER43" s="199"/>
      <c r="ES43" s="199"/>
      <c r="ET43" s="199"/>
      <c r="EU43" s="199"/>
      <c r="EV43" s="199"/>
      <c r="EW43" s="199"/>
      <c r="EX43" s="199"/>
      <c r="EY43" s="199"/>
      <c r="EZ43" s="199"/>
      <c r="FA43" s="199"/>
      <c r="FB43" s="199"/>
      <c r="FC43" s="199"/>
      <c r="FD43" s="199"/>
      <c r="FE43" s="199"/>
      <c r="FF43" s="199"/>
      <c r="FG43" s="199"/>
      <c r="FH43" s="199"/>
      <c r="FI43" s="199"/>
      <c r="FJ43" s="199"/>
      <c r="FK43" s="199"/>
      <c r="FL43" s="199"/>
      <c r="FM43" s="199"/>
      <c r="FN43" s="199"/>
      <c r="FO43" s="199"/>
      <c r="FP43" s="199"/>
      <c r="FQ43" s="199"/>
      <c r="FR43" s="199"/>
      <c r="FS43" s="199"/>
      <c r="FT43" s="199"/>
      <c r="FU43" s="199"/>
      <c r="FV43" s="199"/>
      <c r="FW43" s="199"/>
      <c r="FX43" s="199"/>
      <c r="FY43" s="199"/>
      <c r="FZ43" s="199"/>
      <c r="GA43" s="199"/>
    </row>
    <row r="44" spans="1:183" s="33" customFormat="1" ht="21.75" customHeight="1">
      <c r="A44" s="118"/>
      <c r="B44" s="64"/>
      <c r="C44" s="64">
        <v>4120</v>
      </c>
      <c r="D44" s="17" t="s">
        <v>98</v>
      </c>
      <c r="E44" s="110">
        <v>2300</v>
      </c>
      <c r="F44" s="110">
        <v>2737</v>
      </c>
      <c r="G44" s="110">
        <v>2737</v>
      </c>
      <c r="H44" s="177">
        <f t="shared" si="0"/>
        <v>100</v>
      </c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  <c r="EW44" s="199"/>
      <c r="EX44" s="199"/>
      <c r="EY44" s="199"/>
      <c r="EZ44" s="199"/>
      <c r="FA44" s="199"/>
      <c r="FB44" s="199"/>
      <c r="FC44" s="199"/>
      <c r="FD44" s="199"/>
      <c r="FE44" s="199"/>
      <c r="FF44" s="199"/>
      <c r="FG44" s="199"/>
      <c r="FH44" s="199"/>
      <c r="FI44" s="199"/>
      <c r="FJ44" s="199"/>
      <c r="FK44" s="199"/>
      <c r="FL44" s="199"/>
      <c r="FM44" s="199"/>
      <c r="FN44" s="199"/>
      <c r="FO44" s="199"/>
      <c r="FP44" s="199"/>
      <c r="FQ44" s="199"/>
      <c r="FR44" s="199"/>
      <c r="FS44" s="199"/>
      <c r="FT44" s="199"/>
      <c r="FU44" s="199"/>
      <c r="FV44" s="199"/>
      <c r="FW44" s="199"/>
      <c r="FX44" s="199"/>
      <c r="FY44" s="199"/>
      <c r="FZ44" s="199"/>
      <c r="GA44" s="199"/>
    </row>
    <row r="45" spans="1:183" s="33" customFormat="1" ht="21.75" customHeight="1">
      <c r="A45" s="118"/>
      <c r="B45" s="64"/>
      <c r="C45" s="64">
        <v>4170</v>
      </c>
      <c r="D45" s="17" t="s">
        <v>241</v>
      </c>
      <c r="E45" s="110">
        <v>3000</v>
      </c>
      <c r="F45" s="110">
        <v>3000</v>
      </c>
      <c r="G45" s="110">
        <v>3000</v>
      </c>
      <c r="H45" s="177">
        <f t="shared" si="0"/>
        <v>100</v>
      </c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  <c r="EX45" s="199"/>
      <c r="EY45" s="199"/>
      <c r="EZ45" s="199"/>
      <c r="FA45" s="199"/>
      <c r="FB45" s="199"/>
      <c r="FC45" s="199"/>
      <c r="FD45" s="199"/>
      <c r="FE45" s="199"/>
      <c r="FF45" s="199"/>
      <c r="FG45" s="199"/>
      <c r="FH45" s="199"/>
      <c r="FI45" s="199"/>
      <c r="FJ45" s="199"/>
      <c r="FK45" s="199"/>
      <c r="FL45" s="199"/>
      <c r="FM45" s="199"/>
      <c r="FN45" s="199"/>
      <c r="FO45" s="199"/>
      <c r="FP45" s="199"/>
      <c r="FQ45" s="199"/>
      <c r="FR45" s="199"/>
      <c r="FS45" s="199"/>
      <c r="FT45" s="199"/>
      <c r="FU45" s="199"/>
      <c r="FV45" s="199"/>
      <c r="FW45" s="199"/>
      <c r="FX45" s="199"/>
      <c r="FY45" s="199"/>
      <c r="FZ45" s="199"/>
      <c r="GA45" s="199"/>
    </row>
    <row r="46" spans="1:183" s="33" customFormat="1" ht="21.75" customHeight="1">
      <c r="A46" s="118"/>
      <c r="B46" s="64"/>
      <c r="C46" s="64">
        <v>4210</v>
      </c>
      <c r="D46" s="17" t="s">
        <v>103</v>
      </c>
      <c r="E46" s="110">
        <f>9000+4812</f>
        <v>13812</v>
      </c>
      <c r="F46" s="110">
        <v>10911</v>
      </c>
      <c r="G46" s="110">
        <v>10911</v>
      </c>
      <c r="H46" s="177">
        <f t="shared" si="0"/>
        <v>100</v>
      </c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199"/>
      <c r="EI46" s="199"/>
      <c r="EJ46" s="199"/>
      <c r="EK46" s="199"/>
      <c r="EL46" s="199"/>
      <c r="EM46" s="199"/>
      <c r="EN46" s="199"/>
      <c r="EO46" s="199"/>
      <c r="EP46" s="199"/>
      <c r="EQ46" s="199"/>
      <c r="ER46" s="199"/>
      <c r="ES46" s="199"/>
      <c r="ET46" s="199"/>
      <c r="EU46" s="199"/>
      <c r="EV46" s="199"/>
      <c r="EW46" s="199"/>
      <c r="EX46" s="199"/>
      <c r="EY46" s="199"/>
      <c r="EZ46" s="199"/>
      <c r="FA46" s="199"/>
      <c r="FB46" s="199"/>
      <c r="FC46" s="199"/>
      <c r="FD46" s="199"/>
      <c r="FE46" s="199"/>
      <c r="FF46" s="199"/>
      <c r="FG46" s="199"/>
      <c r="FH46" s="199"/>
      <c r="FI46" s="199"/>
      <c r="FJ46" s="199"/>
      <c r="FK46" s="199"/>
      <c r="FL46" s="199"/>
      <c r="FM46" s="199"/>
      <c r="FN46" s="199"/>
      <c r="FO46" s="199"/>
      <c r="FP46" s="199"/>
      <c r="FQ46" s="199"/>
      <c r="FR46" s="199"/>
      <c r="FS46" s="199"/>
      <c r="FT46" s="199"/>
      <c r="FU46" s="199"/>
      <c r="FV46" s="199"/>
      <c r="FW46" s="199"/>
      <c r="FX46" s="199"/>
      <c r="FY46" s="199"/>
      <c r="FZ46" s="199"/>
      <c r="GA46" s="199"/>
    </row>
    <row r="47" spans="1:183" s="33" customFormat="1" ht="21.75" customHeight="1">
      <c r="A47" s="118"/>
      <c r="B47" s="64"/>
      <c r="C47" s="64">
        <v>4300</v>
      </c>
      <c r="D47" s="17" t="s">
        <v>90</v>
      </c>
      <c r="E47" s="110">
        <v>24307</v>
      </c>
      <c r="F47" s="110">
        <v>30274</v>
      </c>
      <c r="G47" s="110">
        <v>24879.85</v>
      </c>
      <c r="H47" s="177">
        <f t="shared" si="0"/>
        <v>82.18223558168725</v>
      </c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199"/>
      <c r="EF47" s="199"/>
      <c r="EG47" s="199"/>
      <c r="EH47" s="199"/>
      <c r="EI47" s="199"/>
      <c r="EJ47" s="199"/>
      <c r="EK47" s="199"/>
      <c r="EL47" s="199"/>
      <c r="EM47" s="199"/>
      <c r="EN47" s="199"/>
      <c r="EO47" s="199"/>
      <c r="EP47" s="199"/>
      <c r="EQ47" s="199"/>
      <c r="ER47" s="199"/>
      <c r="ES47" s="199"/>
      <c r="ET47" s="199"/>
      <c r="EU47" s="199"/>
      <c r="EV47" s="199"/>
      <c r="EW47" s="199"/>
      <c r="EX47" s="199"/>
      <c r="EY47" s="199"/>
      <c r="EZ47" s="199"/>
      <c r="FA47" s="199"/>
      <c r="FB47" s="199"/>
      <c r="FC47" s="199"/>
      <c r="FD47" s="199"/>
      <c r="FE47" s="199"/>
      <c r="FF47" s="199"/>
      <c r="FG47" s="199"/>
      <c r="FH47" s="199"/>
      <c r="FI47" s="199"/>
      <c r="FJ47" s="199"/>
      <c r="FK47" s="199"/>
      <c r="FL47" s="199"/>
      <c r="FM47" s="199"/>
      <c r="FN47" s="199"/>
      <c r="FO47" s="199"/>
      <c r="FP47" s="199"/>
      <c r="FQ47" s="199"/>
      <c r="FR47" s="199"/>
      <c r="FS47" s="199"/>
      <c r="FT47" s="199"/>
      <c r="FU47" s="199"/>
      <c r="FV47" s="199"/>
      <c r="FW47" s="199"/>
      <c r="FX47" s="199"/>
      <c r="FY47" s="199"/>
      <c r="FZ47" s="199"/>
      <c r="GA47" s="199"/>
    </row>
    <row r="48" spans="1:183" s="33" customFormat="1" ht="21.75" customHeight="1">
      <c r="A48" s="118"/>
      <c r="B48" s="64"/>
      <c r="C48" s="64">
        <v>4410</v>
      </c>
      <c r="D48" s="17" t="s">
        <v>101</v>
      </c>
      <c r="E48" s="110">
        <v>3000</v>
      </c>
      <c r="F48" s="110">
        <v>1800</v>
      </c>
      <c r="G48" s="110">
        <v>1735.92</v>
      </c>
      <c r="H48" s="177">
        <f t="shared" si="0"/>
        <v>96.44</v>
      </c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199"/>
      <c r="ER48" s="199"/>
      <c r="ES48" s="199"/>
      <c r="ET48" s="199"/>
      <c r="EU48" s="199"/>
      <c r="EV48" s="199"/>
      <c r="EW48" s="199"/>
      <c r="EX48" s="199"/>
      <c r="EY48" s="199"/>
      <c r="EZ48" s="199"/>
      <c r="FA48" s="199"/>
      <c r="FB48" s="199"/>
      <c r="FC48" s="199"/>
      <c r="FD48" s="199"/>
      <c r="FE48" s="199"/>
      <c r="FF48" s="199"/>
      <c r="FG48" s="199"/>
      <c r="FH48" s="199"/>
      <c r="FI48" s="199"/>
      <c r="FJ48" s="199"/>
      <c r="FK48" s="199"/>
      <c r="FL48" s="199"/>
      <c r="FM48" s="199"/>
      <c r="FN48" s="199"/>
      <c r="FO48" s="199"/>
      <c r="FP48" s="199"/>
      <c r="FQ48" s="199"/>
      <c r="FR48" s="199"/>
      <c r="FS48" s="199"/>
      <c r="FT48" s="199"/>
      <c r="FU48" s="199"/>
      <c r="FV48" s="199"/>
      <c r="FW48" s="199"/>
      <c r="FX48" s="199"/>
      <c r="FY48" s="199"/>
      <c r="FZ48" s="199"/>
      <c r="GA48" s="199"/>
    </row>
    <row r="49" spans="1:183" s="33" customFormat="1" ht="21.75" customHeight="1">
      <c r="A49" s="118"/>
      <c r="B49" s="64"/>
      <c r="C49" s="64">
        <v>4430</v>
      </c>
      <c r="D49" s="17" t="s">
        <v>105</v>
      </c>
      <c r="E49" s="110">
        <v>2000</v>
      </c>
      <c r="F49" s="110">
        <v>1991</v>
      </c>
      <c r="G49" s="110">
        <v>1990.53</v>
      </c>
      <c r="H49" s="177">
        <f t="shared" si="0"/>
        <v>99.97639377197387</v>
      </c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9"/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199"/>
      <c r="ER49" s="199"/>
      <c r="ES49" s="199"/>
      <c r="ET49" s="199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199"/>
      <c r="FF49" s="199"/>
      <c r="FG49" s="199"/>
      <c r="FH49" s="199"/>
      <c r="FI49" s="199"/>
      <c r="FJ49" s="199"/>
      <c r="FK49" s="199"/>
      <c r="FL49" s="199"/>
      <c r="FM49" s="199"/>
      <c r="FN49" s="199"/>
      <c r="FO49" s="199"/>
      <c r="FP49" s="199"/>
      <c r="FQ49" s="199"/>
      <c r="FR49" s="199"/>
      <c r="FS49" s="199"/>
      <c r="FT49" s="199"/>
      <c r="FU49" s="199"/>
      <c r="FV49" s="199"/>
      <c r="FW49" s="199"/>
      <c r="FX49" s="199"/>
      <c r="FY49" s="199"/>
      <c r="FZ49" s="199"/>
      <c r="GA49" s="199"/>
    </row>
    <row r="50" spans="1:183" s="33" customFormat="1" ht="30" customHeight="1">
      <c r="A50" s="118"/>
      <c r="B50" s="64"/>
      <c r="C50" s="64">
        <v>4440</v>
      </c>
      <c r="D50" s="17" t="s">
        <v>99</v>
      </c>
      <c r="E50" s="110">
        <v>3800</v>
      </c>
      <c r="F50" s="110">
        <v>3822</v>
      </c>
      <c r="G50" s="110">
        <v>3821.25</v>
      </c>
      <c r="H50" s="177">
        <f t="shared" si="0"/>
        <v>99.98037676609106</v>
      </c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199"/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99"/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199"/>
      <c r="FF50" s="199"/>
      <c r="FG50" s="199"/>
      <c r="FH50" s="199"/>
      <c r="FI50" s="199"/>
      <c r="FJ50" s="199"/>
      <c r="FK50" s="199"/>
      <c r="FL50" s="199"/>
      <c r="FM50" s="199"/>
      <c r="FN50" s="199"/>
      <c r="FO50" s="199"/>
      <c r="FP50" s="199"/>
      <c r="FQ50" s="199"/>
      <c r="FR50" s="199"/>
      <c r="FS50" s="199"/>
      <c r="FT50" s="199"/>
      <c r="FU50" s="199"/>
      <c r="FV50" s="199"/>
      <c r="FW50" s="199"/>
      <c r="FX50" s="199"/>
      <c r="FY50" s="199"/>
      <c r="FZ50" s="199"/>
      <c r="GA50" s="199"/>
    </row>
    <row r="51" spans="1:183" s="33" customFormat="1" ht="60" customHeight="1">
      <c r="A51" s="89"/>
      <c r="B51" s="64">
        <v>85213</v>
      </c>
      <c r="C51" s="97"/>
      <c r="D51" s="94" t="s">
        <v>229</v>
      </c>
      <c r="E51" s="110">
        <f>SUM(E52)</f>
        <v>74700</v>
      </c>
      <c r="F51" s="110">
        <f>SUM(F52)</f>
        <v>74700</v>
      </c>
      <c r="G51" s="110">
        <f>SUM(G52)</f>
        <v>50633.54</v>
      </c>
      <c r="H51" s="177">
        <f t="shared" si="0"/>
        <v>67.78251673360107</v>
      </c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  <c r="EX51" s="199"/>
      <c r="EY51" s="199"/>
      <c r="EZ51" s="199"/>
      <c r="FA51" s="199"/>
      <c r="FB51" s="199"/>
      <c r="FC51" s="199"/>
      <c r="FD51" s="199"/>
      <c r="FE51" s="199"/>
      <c r="FF51" s="199"/>
      <c r="FG51" s="199"/>
      <c r="FH51" s="199"/>
      <c r="FI51" s="199"/>
      <c r="FJ51" s="199"/>
      <c r="FK51" s="199"/>
      <c r="FL51" s="199"/>
      <c r="FM51" s="199"/>
      <c r="FN51" s="199"/>
      <c r="FO51" s="199"/>
      <c r="FP51" s="199"/>
      <c r="FQ51" s="199"/>
      <c r="FR51" s="199"/>
      <c r="FS51" s="199"/>
      <c r="FT51" s="199"/>
      <c r="FU51" s="199"/>
      <c r="FV51" s="199"/>
      <c r="FW51" s="199"/>
      <c r="FX51" s="199"/>
      <c r="FY51" s="199"/>
      <c r="FZ51" s="199"/>
      <c r="GA51" s="199"/>
    </row>
    <row r="52" spans="1:183" s="33" customFormat="1" ht="21.75" customHeight="1">
      <c r="A52" s="89"/>
      <c r="B52" s="64"/>
      <c r="C52" s="97">
        <v>4130</v>
      </c>
      <c r="D52" s="94" t="s">
        <v>133</v>
      </c>
      <c r="E52" s="110">
        <v>74700</v>
      </c>
      <c r="F52" s="110">
        <v>74700</v>
      </c>
      <c r="G52" s="110">
        <v>50633.54</v>
      </c>
      <c r="H52" s="177">
        <f t="shared" si="0"/>
        <v>67.78251673360107</v>
      </c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199"/>
      <c r="EE52" s="199"/>
      <c r="EF52" s="199"/>
      <c r="EG52" s="199"/>
      <c r="EH52" s="199"/>
      <c r="EI52" s="199"/>
      <c r="EJ52" s="199"/>
      <c r="EK52" s="199"/>
      <c r="EL52" s="199"/>
      <c r="EM52" s="199"/>
      <c r="EN52" s="199"/>
      <c r="EO52" s="199"/>
      <c r="EP52" s="199"/>
      <c r="EQ52" s="199"/>
      <c r="ER52" s="199"/>
      <c r="ES52" s="199"/>
      <c r="ET52" s="199"/>
      <c r="EU52" s="199"/>
      <c r="EV52" s="199"/>
      <c r="EW52" s="199"/>
      <c r="EX52" s="199"/>
      <c r="EY52" s="199"/>
      <c r="EZ52" s="199"/>
      <c r="FA52" s="199"/>
      <c r="FB52" s="199"/>
      <c r="FC52" s="199"/>
      <c r="FD52" s="199"/>
      <c r="FE52" s="199"/>
      <c r="FF52" s="199"/>
      <c r="FG52" s="199"/>
      <c r="FH52" s="199"/>
      <c r="FI52" s="199"/>
      <c r="FJ52" s="199"/>
      <c r="FK52" s="199"/>
      <c r="FL52" s="199"/>
      <c r="FM52" s="199"/>
      <c r="FN52" s="199"/>
      <c r="FO52" s="199"/>
      <c r="FP52" s="199"/>
      <c r="FQ52" s="199"/>
      <c r="FR52" s="199"/>
      <c r="FS52" s="199"/>
      <c r="FT52" s="199"/>
      <c r="FU52" s="199"/>
      <c r="FV52" s="199"/>
      <c r="FW52" s="199"/>
      <c r="FX52" s="199"/>
      <c r="FY52" s="199"/>
      <c r="FZ52" s="199"/>
      <c r="GA52" s="199"/>
    </row>
    <row r="53" spans="1:183" s="200" customFormat="1" ht="35.25" customHeight="1">
      <c r="A53" s="83"/>
      <c r="B53" s="83">
        <v>85214</v>
      </c>
      <c r="C53" s="84"/>
      <c r="D53" s="82" t="s">
        <v>268</v>
      </c>
      <c r="E53" s="112">
        <f>SUM(E54:E55)</f>
        <v>569300</v>
      </c>
      <c r="F53" s="112">
        <f>SUM(F54:F55)</f>
        <v>430000</v>
      </c>
      <c r="G53" s="112">
        <f>SUM(G54:G55)</f>
        <v>401063.99</v>
      </c>
      <c r="H53" s="177">
        <f t="shared" si="0"/>
        <v>93.27069534883721</v>
      </c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  <c r="FF53" s="199"/>
      <c r="FG53" s="199"/>
      <c r="FH53" s="199"/>
      <c r="FI53" s="199"/>
      <c r="FJ53" s="199"/>
      <c r="FK53" s="199"/>
      <c r="FL53" s="199"/>
      <c r="FM53" s="199"/>
      <c r="FN53" s="199"/>
      <c r="FO53" s="199"/>
      <c r="FP53" s="199"/>
      <c r="FQ53" s="199"/>
      <c r="FR53" s="199"/>
      <c r="FS53" s="199"/>
      <c r="FT53" s="199"/>
      <c r="FU53" s="199"/>
      <c r="FV53" s="199"/>
      <c r="FW53" s="199"/>
      <c r="FX53" s="199"/>
      <c r="FY53" s="199"/>
      <c r="FZ53" s="199"/>
      <c r="GA53" s="199"/>
    </row>
    <row r="54" spans="1:183" s="200" customFormat="1" ht="16.5" customHeight="1">
      <c r="A54" s="83"/>
      <c r="B54" s="104"/>
      <c r="C54" s="84">
        <v>3110</v>
      </c>
      <c r="D54" s="82" t="s">
        <v>124</v>
      </c>
      <c r="E54" s="112">
        <v>566300</v>
      </c>
      <c r="F54" s="112">
        <v>427000</v>
      </c>
      <c r="G54" s="112">
        <v>399180.24</v>
      </c>
      <c r="H54" s="177">
        <f t="shared" si="0"/>
        <v>93.4848337236534</v>
      </c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9"/>
      <c r="DP54" s="199"/>
      <c r="DQ54" s="199"/>
      <c r="DR54" s="199"/>
      <c r="DS54" s="199"/>
      <c r="DT54" s="199"/>
      <c r="DU54" s="199"/>
      <c r="DV54" s="199"/>
      <c r="DW54" s="199"/>
      <c r="DX54" s="199"/>
      <c r="DY54" s="199"/>
      <c r="DZ54" s="199"/>
      <c r="EA54" s="199"/>
      <c r="EB54" s="199"/>
      <c r="EC54" s="199"/>
      <c r="ED54" s="199"/>
      <c r="EE54" s="199"/>
      <c r="EF54" s="199"/>
      <c r="EG54" s="199"/>
      <c r="EH54" s="199"/>
      <c r="EI54" s="199"/>
      <c r="EJ54" s="199"/>
      <c r="EK54" s="199"/>
      <c r="EL54" s="199"/>
      <c r="EM54" s="199"/>
      <c r="EN54" s="199"/>
      <c r="EO54" s="199"/>
      <c r="EP54" s="199"/>
      <c r="EQ54" s="199"/>
      <c r="ER54" s="199"/>
      <c r="ES54" s="199"/>
      <c r="ET54" s="199"/>
      <c r="EU54" s="199"/>
      <c r="EV54" s="199"/>
      <c r="EW54" s="199"/>
      <c r="EX54" s="199"/>
      <c r="EY54" s="199"/>
      <c r="EZ54" s="199"/>
      <c r="FA54" s="199"/>
      <c r="FB54" s="199"/>
      <c r="FC54" s="199"/>
      <c r="FD54" s="199"/>
      <c r="FE54" s="199"/>
      <c r="FF54" s="199"/>
      <c r="FG54" s="199"/>
      <c r="FH54" s="199"/>
      <c r="FI54" s="199"/>
      <c r="FJ54" s="199"/>
      <c r="FK54" s="199"/>
      <c r="FL54" s="199"/>
      <c r="FM54" s="199"/>
      <c r="FN54" s="199"/>
      <c r="FO54" s="199"/>
      <c r="FP54" s="199"/>
      <c r="FQ54" s="199"/>
      <c r="FR54" s="199"/>
      <c r="FS54" s="199"/>
      <c r="FT54" s="199"/>
      <c r="FU54" s="199"/>
      <c r="FV54" s="199"/>
      <c r="FW54" s="199"/>
      <c r="FX54" s="199"/>
      <c r="FY54" s="199"/>
      <c r="FZ54" s="199"/>
      <c r="GA54" s="199"/>
    </row>
    <row r="55" spans="1:183" s="200" customFormat="1" ht="18" customHeight="1">
      <c r="A55" s="83"/>
      <c r="B55" s="104"/>
      <c r="C55" s="104">
        <v>4110</v>
      </c>
      <c r="D55" s="17" t="s">
        <v>97</v>
      </c>
      <c r="E55" s="112">
        <v>3000</v>
      </c>
      <c r="F55" s="112">
        <v>3000</v>
      </c>
      <c r="G55" s="112">
        <v>1883.75</v>
      </c>
      <c r="H55" s="177">
        <f t="shared" si="0"/>
        <v>62.79166666666667</v>
      </c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  <c r="DX55" s="199"/>
      <c r="DY55" s="199"/>
      <c r="DZ55" s="199"/>
      <c r="EA55" s="199"/>
      <c r="EB55" s="199"/>
      <c r="EC55" s="199"/>
      <c r="ED55" s="199"/>
      <c r="EE55" s="199"/>
      <c r="EF55" s="199"/>
      <c r="EG55" s="199"/>
      <c r="EH55" s="199"/>
      <c r="EI55" s="199"/>
      <c r="EJ55" s="199"/>
      <c r="EK55" s="199"/>
      <c r="EL55" s="199"/>
      <c r="EM55" s="199"/>
      <c r="EN55" s="199"/>
      <c r="EO55" s="199"/>
      <c r="EP55" s="199"/>
      <c r="EQ55" s="199"/>
      <c r="ER55" s="199"/>
      <c r="ES55" s="199"/>
      <c r="ET55" s="199"/>
      <c r="EU55" s="199"/>
      <c r="EV55" s="199"/>
      <c r="EW55" s="199"/>
      <c r="EX55" s="199"/>
      <c r="EY55" s="199"/>
      <c r="EZ55" s="199"/>
      <c r="FA55" s="199"/>
      <c r="FB55" s="199"/>
      <c r="FC55" s="199"/>
      <c r="FD55" s="199"/>
      <c r="FE55" s="199"/>
      <c r="FF55" s="199"/>
      <c r="FG55" s="199"/>
      <c r="FH55" s="199"/>
      <c r="FI55" s="199"/>
      <c r="FJ55" s="199"/>
      <c r="FK55" s="199"/>
      <c r="FL55" s="199"/>
      <c r="FM55" s="199"/>
      <c r="FN55" s="199"/>
      <c r="FO55" s="199"/>
      <c r="FP55" s="199"/>
      <c r="FQ55" s="199"/>
      <c r="FR55" s="199"/>
      <c r="FS55" s="199"/>
      <c r="FT55" s="199"/>
      <c r="FU55" s="199"/>
      <c r="FV55" s="199"/>
      <c r="FW55" s="199"/>
      <c r="FX55" s="199"/>
      <c r="FY55" s="199"/>
      <c r="FZ55" s="199"/>
      <c r="GA55" s="199"/>
    </row>
    <row r="56" spans="1:183" s="200" customFormat="1" ht="25.5" customHeight="1">
      <c r="A56" s="83"/>
      <c r="B56" s="104">
        <v>85278</v>
      </c>
      <c r="C56" s="104"/>
      <c r="D56" s="94" t="s">
        <v>416</v>
      </c>
      <c r="E56" s="112">
        <f>SUM(E57)</f>
        <v>0</v>
      </c>
      <c r="F56" s="112">
        <f>SUM(F57)</f>
        <v>242097</v>
      </c>
      <c r="G56" s="112">
        <f>SUM(G57)</f>
        <v>206240</v>
      </c>
      <c r="H56" s="177">
        <f t="shared" si="0"/>
        <v>85.18899449394252</v>
      </c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199"/>
      <c r="DY56" s="199"/>
      <c r="DZ56" s="199"/>
      <c r="EA56" s="199"/>
      <c r="EB56" s="199"/>
      <c r="EC56" s="199"/>
      <c r="ED56" s="199"/>
      <c r="EE56" s="199"/>
      <c r="EF56" s="199"/>
      <c r="EG56" s="199"/>
      <c r="EH56" s="199"/>
      <c r="EI56" s="199"/>
      <c r="EJ56" s="199"/>
      <c r="EK56" s="199"/>
      <c r="EL56" s="199"/>
      <c r="EM56" s="199"/>
      <c r="EN56" s="199"/>
      <c r="EO56" s="199"/>
      <c r="EP56" s="199"/>
      <c r="EQ56" s="199"/>
      <c r="ER56" s="199"/>
      <c r="ES56" s="199"/>
      <c r="ET56" s="199"/>
      <c r="EU56" s="199"/>
      <c r="EV56" s="199"/>
      <c r="EW56" s="199"/>
      <c r="EX56" s="199"/>
      <c r="EY56" s="199"/>
      <c r="EZ56" s="199"/>
      <c r="FA56" s="199"/>
      <c r="FB56" s="199"/>
      <c r="FC56" s="199"/>
      <c r="FD56" s="199"/>
      <c r="FE56" s="199"/>
      <c r="FF56" s="199"/>
      <c r="FG56" s="199"/>
      <c r="FH56" s="199"/>
      <c r="FI56" s="199"/>
      <c r="FJ56" s="199"/>
      <c r="FK56" s="199"/>
      <c r="FL56" s="199"/>
      <c r="FM56" s="199"/>
      <c r="FN56" s="199"/>
      <c r="FO56" s="199"/>
      <c r="FP56" s="199"/>
      <c r="FQ56" s="199"/>
      <c r="FR56" s="199"/>
      <c r="FS56" s="199"/>
      <c r="FT56" s="199"/>
      <c r="FU56" s="199"/>
      <c r="FV56" s="199"/>
      <c r="FW56" s="199"/>
      <c r="FX56" s="199"/>
      <c r="FY56" s="199"/>
      <c r="FZ56" s="199"/>
      <c r="GA56" s="199"/>
    </row>
    <row r="57" spans="1:183" s="200" customFormat="1" ht="19.5" customHeight="1">
      <c r="A57" s="83"/>
      <c r="B57" s="104"/>
      <c r="C57" s="104">
        <v>3110</v>
      </c>
      <c r="D57" s="82" t="s">
        <v>124</v>
      </c>
      <c r="E57" s="112">
        <v>0</v>
      </c>
      <c r="F57" s="112">
        <v>242097</v>
      </c>
      <c r="G57" s="112">
        <v>206240</v>
      </c>
      <c r="H57" s="177">
        <f t="shared" si="0"/>
        <v>85.18899449394252</v>
      </c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199"/>
      <c r="DZ57" s="199"/>
      <c r="EA57" s="199"/>
      <c r="EB57" s="199"/>
      <c r="EC57" s="199"/>
      <c r="ED57" s="199"/>
      <c r="EE57" s="199"/>
      <c r="EF57" s="199"/>
      <c r="EG57" s="199"/>
      <c r="EH57" s="199"/>
      <c r="EI57" s="199"/>
      <c r="EJ57" s="199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  <c r="EX57" s="199"/>
      <c r="EY57" s="199"/>
      <c r="EZ57" s="199"/>
      <c r="FA57" s="199"/>
      <c r="FB57" s="199"/>
      <c r="FC57" s="199"/>
      <c r="FD57" s="199"/>
      <c r="FE57" s="199"/>
      <c r="FF57" s="199"/>
      <c r="FG57" s="199"/>
      <c r="FH57" s="199"/>
      <c r="FI57" s="199"/>
      <c r="FJ57" s="199"/>
      <c r="FK57" s="199"/>
      <c r="FL57" s="199"/>
      <c r="FM57" s="199"/>
      <c r="FN57" s="199"/>
      <c r="FO57" s="199"/>
      <c r="FP57" s="199"/>
      <c r="FQ57" s="199"/>
      <c r="FR57" s="199"/>
      <c r="FS57" s="199"/>
      <c r="FT57" s="199"/>
      <c r="FU57" s="199"/>
      <c r="FV57" s="199"/>
      <c r="FW57" s="199"/>
      <c r="FX57" s="199"/>
      <c r="FY57" s="199"/>
      <c r="FZ57" s="199"/>
      <c r="GA57" s="199"/>
    </row>
    <row r="58" spans="1:183" ht="23.25" customHeight="1">
      <c r="A58" s="4"/>
      <c r="B58" s="4"/>
      <c r="C58" s="4"/>
      <c r="D58" s="21" t="s">
        <v>79</v>
      </c>
      <c r="E58" s="52">
        <f>SUM(E37,E34,E20,E13,E8)</f>
        <v>6300030</v>
      </c>
      <c r="F58" s="52">
        <f>SUM(F37,F34,F20,F13,F8)</f>
        <v>7385804</v>
      </c>
      <c r="G58" s="52">
        <f>SUM(G37,G34,G20,G13,G8)</f>
        <v>7114092.85</v>
      </c>
      <c r="H58" s="190">
        <f t="shared" si="0"/>
        <v>96.32117031537798</v>
      </c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  <c r="FC58" s="148"/>
      <c r="FD58" s="148"/>
      <c r="FE58" s="148"/>
      <c r="FF58" s="148"/>
      <c r="FG58" s="148"/>
      <c r="FH58" s="148"/>
      <c r="FI58" s="148"/>
      <c r="FJ58" s="148"/>
      <c r="FK58" s="148"/>
      <c r="FL58" s="148"/>
      <c r="FM58" s="148"/>
      <c r="FN58" s="148"/>
      <c r="FO58" s="148"/>
      <c r="FP58" s="148"/>
      <c r="FQ58" s="148"/>
      <c r="FR58" s="148"/>
      <c r="FS58" s="148"/>
      <c r="FT58" s="148"/>
      <c r="FU58" s="148"/>
      <c r="FV58" s="148"/>
      <c r="FW58" s="148"/>
      <c r="FX58" s="148"/>
      <c r="FY58" s="148"/>
      <c r="FZ58" s="148"/>
      <c r="GA58" s="148"/>
    </row>
    <row r="60" spans="5:8" ht="12.75">
      <c r="E60" s="33"/>
      <c r="F60" s="33"/>
      <c r="G60" s="33"/>
      <c r="H60" s="33"/>
    </row>
    <row r="61" spans="5:8" ht="12.75">
      <c r="E61" s="166"/>
      <c r="F61" s="166"/>
      <c r="G61" s="166"/>
      <c r="H61" s="166"/>
    </row>
    <row r="62" spans="5:8" ht="12.75">
      <c r="E62" s="33"/>
      <c r="F62" s="33"/>
      <c r="G62" s="33"/>
      <c r="H62" s="33"/>
    </row>
    <row r="63" spans="5:8" ht="12.75">
      <c r="E63" s="166"/>
      <c r="F63" s="166"/>
      <c r="G63" s="166"/>
      <c r="H63" s="166"/>
    </row>
    <row r="64" spans="5:8" ht="12.75">
      <c r="E64" s="33"/>
      <c r="F64" s="33"/>
      <c r="G64" s="33"/>
      <c r="H64" s="33"/>
    </row>
    <row r="65" spans="5:8" ht="12.75">
      <c r="E65" s="166"/>
      <c r="F65" s="166"/>
      <c r="G65" s="166"/>
      <c r="H65" s="166"/>
    </row>
    <row r="66" spans="5:8" ht="12.75">
      <c r="E66" s="33"/>
      <c r="F66" s="33"/>
      <c r="G66" s="33"/>
      <c r="H66" s="33"/>
    </row>
    <row r="67" spans="5:8" ht="12.75">
      <c r="E67" s="166"/>
      <c r="F67" s="166"/>
      <c r="G67" s="166"/>
      <c r="H67" s="166"/>
    </row>
    <row r="68" spans="5:8" ht="12.75">
      <c r="E68" s="166"/>
      <c r="F68" s="166"/>
      <c r="G68" s="166"/>
      <c r="H68" s="166"/>
    </row>
    <row r="69" spans="5:8" ht="12.75">
      <c r="E69" s="33"/>
      <c r="F69" s="33"/>
      <c r="G69" s="33"/>
      <c r="H69" s="33"/>
    </row>
    <row r="70" spans="5:8" ht="12.75">
      <c r="E70" s="33"/>
      <c r="F70" s="33"/>
      <c r="G70" s="33"/>
      <c r="H70" s="33"/>
    </row>
    <row r="71" spans="5:8" ht="12.75">
      <c r="E71" s="166"/>
      <c r="F71" s="166"/>
      <c r="G71" s="166"/>
      <c r="H71" s="166"/>
    </row>
    <row r="72" spans="5:8" ht="12.75">
      <c r="E72" s="33"/>
      <c r="F72" s="33"/>
      <c r="G72" s="33"/>
      <c r="H72" s="33"/>
    </row>
    <row r="73" spans="5:8" ht="12.75">
      <c r="E73" s="33"/>
      <c r="F73" s="33"/>
      <c r="G73" s="33"/>
      <c r="H73" s="33"/>
    </row>
    <row r="74" spans="5:8" ht="12.75">
      <c r="E74" s="33"/>
      <c r="F74" s="33"/>
      <c r="G74" s="33"/>
      <c r="H74" s="33"/>
    </row>
    <row r="75" spans="5:8" ht="12.75">
      <c r="E75" s="33"/>
      <c r="F75" s="33"/>
      <c r="G75" s="33"/>
      <c r="H75" s="33"/>
    </row>
    <row r="76" spans="5:8" ht="12.75">
      <c r="E76" s="33"/>
      <c r="F76" s="33"/>
      <c r="G76" s="33"/>
      <c r="H76" s="33"/>
    </row>
  </sheetData>
  <mergeCells count="8">
    <mergeCell ref="A5:E5"/>
    <mergeCell ref="E6:E7"/>
    <mergeCell ref="F6:F7"/>
    <mergeCell ref="G6:H6"/>
    <mergeCell ref="A6:A7"/>
    <mergeCell ref="B6:B7"/>
    <mergeCell ref="C6:C7"/>
    <mergeCell ref="D6:D7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H26" sqref="A1:H26"/>
    </sheetView>
  </sheetViews>
  <sheetFormatPr defaultColWidth="9.00390625" defaultRowHeight="12.75"/>
  <cols>
    <col min="1" max="1" width="6.75390625" style="9" customWidth="1"/>
    <col min="2" max="2" width="7.25390625" style="9" bestFit="1" customWidth="1"/>
    <col min="3" max="3" width="4.375" style="9" bestFit="1" customWidth="1"/>
    <col min="4" max="4" width="25.00390625" style="9" customWidth="1"/>
    <col min="5" max="6" width="13.25390625" style="9" customWidth="1"/>
    <col min="7" max="7" width="12.625" style="9" customWidth="1"/>
    <col min="8" max="8" width="7.00390625" style="9" customWidth="1"/>
  </cols>
  <sheetData>
    <row r="1" spans="5:8" ht="12.75">
      <c r="E1" s="135"/>
      <c r="F1" s="75" t="s">
        <v>457</v>
      </c>
      <c r="G1" s="135"/>
      <c r="H1" s="135"/>
    </row>
    <row r="2" spans="5:8" ht="12.75">
      <c r="E2" s="135"/>
      <c r="F2" s="75" t="s">
        <v>432</v>
      </c>
      <c r="G2" s="135"/>
      <c r="H2" s="135"/>
    </row>
    <row r="3" spans="5:8" ht="12.75">
      <c r="E3" s="135"/>
      <c r="F3" s="75" t="s">
        <v>433</v>
      </c>
      <c r="G3" s="135"/>
      <c r="H3" s="135"/>
    </row>
    <row r="4" spans="5:8" ht="12.75">
      <c r="E4" s="135"/>
      <c r="F4" s="75" t="s">
        <v>434</v>
      </c>
      <c r="G4" s="135"/>
      <c r="H4" s="135"/>
    </row>
    <row r="6" spans="1:8" ht="69.75" customHeight="1">
      <c r="A6" s="291" t="s">
        <v>458</v>
      </c>
      <c r="B6" s="291"/>
      <c r="C6" s="291"/>
      <c r="D6" s="291"/>
      <c r="E6" s="291"/>
      <c r="F6" s="291"/>
      <c r="G6" s="257"/>
      <c r="H6" s="257"/>
    </row>
    <row r="7" spans="1:8" ht="22.5" customHeight="1">
      <c r="A7" s="282" t="s">
        <v>0</v>
      </c>
      <c r="B7" s="282" t="s">
        <v>1</v>
      </c>
      <c r="C7" s="282" t="s">
        <v>2</v>
      </c>
      <c r="D7" s="282" t="s">
        <v>3</v>
      </c>
      <c r="E7" s="300" t="s">
        <v>160</v>
      </c>
      <c r="F7" s="300" t="s">
        <v>259</v>
      </c>
      <c r="G7" s="290" t="s">
        <v>426</v>
      </c>
      <c r="H7" s="290"/>
    </row>
    <row r="8" spans="1:8" s="9" customFormat="1" ht="18" customHeight="1">
      <c r="A8" s="282"/>
      <c r="B8" s="282"/>
      <c r="C8" s="282"/>
      <c r="D8" s="282"/>
      <c r="E8" s="300"/>
      <c r="F8" s="300"/>
      <c r="G8" s="259" t="s">
        <v>427</v>
      </c>
      <c r="H8" s="29" t="s">
        <v>428</v>
      </c>
    </row>
    <row r="9" spans="1:8" s="9" customFormat="1" ht="24.75" customHeight="1">
      <c r="A9" s="44" t="s">
        <v>121</v>
      </c>
      <c r="B9" s="45"/>
      <c r="C9" s="46"/>
      <c r="D9" s="47" t="s">
        <v>122</v>
      </c>
      <c r="E9" s="190">
        <f>SUM(E10,E13,)</f>
        <v>0</v>
      </c>
      <c r="F9" s="190">
        <f>SUM(F10,F13,)</f>
        <v>2180</v>
      </c>
      <c r="G9" s="190">
        <f>SUM(G10,G13,)</f>
        <v>2178.71</v>
      </c>
      <c r="H9" s="190">
        <f>G9/F9*100</f>
        <v>99.9408256880734</v>
      </c>
    </row>
    <row r="10" spans="1:8" s="33" customFormat="1" ht="24.75" customHeight="1">
      <c r="A10" s="83"/>
      <c r="B10" s="100" t="s">
        <v>123</v>
      </c>
      <c r="C10" s="104"/>
      <c r="D10" s="49" t="s">
        <v>61</v>
      </c>
      <c r="E10" s="177">
        <f>SUM(E11:E12)</f>
        <v>0</v>
      </c>
      <c r="F10" s="177">
        <f>SUM(F11:F12)</f>
        <v>1580</v>
      </c>
      <c r="G10" s="177">
        <f>SUM(G11:G12)</f>
        <v>1578.71</v>
      </c>
      <c r="H10" s="177">
        <f>G10/F10*100</f>
        <v>99.91835443037975</v>
      </c>
    </row>
    <row r="11" spans="1:8" s="33" customFormat="1" ht="24.75" customHeight="1">
      <c r="A11" s="83"/>
      <c r="B11" s="100"/>
      <c r="C11" s="104">
        <v>4010</v>
      </c>
      <c r="D11" s="94" t="s">
        <v>95</v>
      </c>
      <c r="E11" s="177">
        <v>0</v>
      </c>
      <c r="F11" s="177">
        <v>980</v>
      </c>
      <c r="G11" s="177">
        <v>978.71</v>
      </c>
      <c r="H11" s="177">
        <f aca="true" t="shared" si="0" ref="H11:H26">G11/F11*100</f>
        <v>99.86836734693878</v>
      </c>
    </row>
    <row r="12" spans="1:8" s="33" customFormat="1" ht="24.75" customHeight="1">
      <c r="A12" s="70"/>
      <c r="B12" s="70"/>
      <c r="C12" s="70">
        <v>4210</v>
      </c>
      <c r="D12" s="68" t="s">
        <v>83</v>
      </c>
      <c r="E12" s="177">
        <v>0</v>
      </c>
      <c r="F12" s="177">
        <v>600</v>
      </c>
      <c r="G12" s="177">
        <v>600</v>
      </c>
      <c r="H12" s="177">
        <f t="shared" si="0"/>
        <v>100</v>
      </c>
    </row>
    <row r="13" spans="1:8" s="33" customFormat="1" ht="24.75" customHeight="1">
      <c r="A13" s="70"/>
      <c r="B13" s="100" t="s">
        <v>337</v>
      </c>
      <c r="C13" s="104"/>
      <c r="D13" s="68" t="s">
        <v>62</v>
      </c>
      <c r="E13" s="177">
        <f>SUM(E14)</f>
        <v>0</v>
      </c>
      <c r="F13" s="177">
        <f>SUM(F14)</f>
        <v>600</v>
      </c>
      <c r="G13" s="177">
        <f>SUM(G14)</f>
        <v>600</v>
      </c>
      <c r="H13" s="177">
        <f t="shared" si="0"/>
        <v>100</v>
      </c>
    </row>
    <row r="14" spans="1:8" s="33" customFormat="1" ht="24.75" customHeight="1">
      <c r="A14" s="70"/>
      <c r="B14" s="70"/>
      <c r="C14" s="70">
        <v>4210</v>
      </c>
      <c r="D14" s="68" t="s">
        <v>83</v>
      </c>
      <c r="E14" s="177">
        <v>0</v>
      </c>
      <c r="F14" s="177">
        <v>600</v>
      </c>
      <c r="G14" s="177">
        <v>600</v>
      </c>
      <c r="H14" s="177">
        <f t="shared" si="0"/>
        <v>100</v>
      </c>
    </row>
    <row r="15" spans="1:8" s="8" customFormat="1" ht="24.75" customHeight="1">
      <c r="A15" s="42" t="s">
        <v>74</v>
      </c>
      <c r="B15" s="6"/>
      <c r="C15" s="6"/>
      <c r="D15" s="28" t="s">
        <v>80</v>
      </c>
      <c r="E15" s="22">
        <f>SUM(E16,E18,E20,)</f>
        <v>45000</v>
      </c>
      <c r="F15" s="22">
        <f>SUM(F16,F18,F20,)</f>
        <v>51000</v>
      </c>
      <c r="G15" s="22">
        <f>SUM(G16,G18,G20,)</f>
        <v>51000</v>
      </c>
      <c r="H15" s="190">
        <f t="shared" si="0"/>
        <v>100</v>
      </c>
    </row>
    <row r="16" spans="1:8" s="33" customFormat="1" ht="24.75" customHeight="1">
      <c r="A16" s="89"/>
      <c r="B16" s="64">
        <v>92109</v>
      </c>
      <c r="C16" s="64"/>
      <c r="D16" s="49" t="s">
        <v>183</v>
      </c>
      <c r="E16" s="103">
        <f>SUM(E17)</f>
        <v>0</v>
      </c>
      <c r="F16" s="103">
        <f>SUM(F17)</f>
        <v>4000</v>
      </c>
      <c r="G16" s="103">
        <f>SUM(G17)</f>
        <v>4000</v>
      </c>
      <c r="H16" s="177">
        <f t="shared" si="0"/>
        <v>100</v>
      </c>
    </row>
    <row r="17" spans="1:8" s="33" customFormat="1" ht="33.75">
      <c r="A17" s="89"/>
      <c r="B17" s="64"/>
      <c r="C17" s="104">
        <v>2480</v>
      </c>
      <c r="D17" s="49" t="s">
        <v>233</v>
      </c>
      <c r="E17" s="103">
        <v>0</v>
      </c>
      <c r="F17" s="103">
        <v>4000</v>
      </c>
      <c r="G17" s="103">
        <v>4000</v>
      </c>
      <c r="H17" s="177">
        <f t="shared" si="0"/>
        <v>100</v>
      </c>
    </row>
    <row r="18" spans="1:8" s="33" customFormat="1" ht="24.75" customHeight="1">
      <c r="A18" s="89"/>
      <c r="B18" s="89" t="s">
        <v>75</v>
      </c>
      <c r="C18" s="64"/>
      <c r="D18" s="17" t="s">
        <v>76</v>
      </c>
      <c r="E18" s="103">
        <f>E19</f>
        <v>45000</v>
      </c>
      <c r="F18" s="103">
        <f>F19</f>
        <v>45000</v>
      </c>
      <c r="G18" s="103">
        <f>G19</f>
        <v>45000</v>
      </c>
      <c r="H18" s="177">
        <f t="shared" si="0"/>
        <v>100</v>
      </c>
    </row>
    <row r="19" spans="1:8" s="33" customFormat="1" ht="24.75" customHeight="1">
      <c r="A19" s="89"/>
      <c r="B19" s="89"/>
      <c r="C19" s="64">
        <v>2480</v>
      </c>
      <c r="D19" s="17" t="s">
        <v>156</v>
      </c>
      <c r="E19" s="103">
        <v>45000</v>
      </c>
      <c r="F19" s="103">
        <v>45000</v>
      </c>
      <c r="G19" s="103">
        <v>45000</v>
      </c>
      <c r="H19" s="177">
        <f t="shared" si="0"/>
        <v>100</v>
      </c>
    </row>
    <row r="20" spans="1:8" s="33" customFormat="1" ht="24.75" customHeight="1">
      <c r="A20" s="89"/>
      <c r="B20" s="88">
        <v>92118</v>
      </c>
      <c r="C20" s="64"/>
      <c r="D20" s="49" t="s">
        <v>158</v>
      </c>
      <c r="E20" s="103">
        <f>SUM(E21)</f>
        <v>0</v>
      </c>
      <c r="F20" s="103">
        <f>SUM(F21)</f>
        <v>2000</v>
      </c>
      <c r="G20" s="103">
        <f>SUM(G21)</f>
        <v>2000</v>
      </c>
      <c r="H20" s="177">
        <f t="shared" si="0"/>
        <v>100</v>
      </c>
    </row>
    <row r="21" spans="1:8" s="33" customFormat="1" ht="33.75">
      <c r="A21" s="89"/>
      <c r="B21" s="88"/>
      <c r="C21" s="104">
        <v>2480</v>
      </c>
      <c r="D21" s="49" t="s">
        <v>233</v>
      </c>
      <c r="E21" s="103">
        <v>0</v>
      </c>
      <c r="F21" s="103">
        <v>2000</v>
      </c>
      <c r="G21" s="103">
        <v>2000</v>
      </c>
      <c r="H21" s="177">
        <f t="shared" si="0"/>
        <v>100</v>
      </c>
    </row>
    <row r="22" spans="1:8" s="9" customFormat="1" ht="24.75" customHeight="1">
      <c r="A22" s="44" t="s">
        <v>159</v>
      </c>
      <c r="B22" s="45"/>
      <c r="C22" s="46"/>
      <c r="D22" s="47" t="s">
        <v>77</v>
      </c>
      <c r="E22" s="22">
        <f>SUM(E23)</f>
        <v>0</v>
      </c>
      <c r="F22" s="22">
        <f>SUM(F23)</f>
        <v>3600</v>
      </c>
      <c r="G22" s="272">
        <f>SUM(G23)</f>
        <v>3558.63</v>
      </c>
      <c r="H22" s="190">
        <f t="shared" si="0"/>
        <v>98.85083333333333</v>
      </c>
    </row>
    <row r="23" spans="1:8" s="33" customFormat="1" ht="24.75" customHeight="1">
      <c r="A23" s="89"/>
      <c r="B23" s="86">
        <v>92605</v>
      </c>
      <c r="C23" s="104"/>
      <c r="D23" s="49" t="s">
        <v>78</v>
      </c>
      <c r="E23" s="103">
        <f>SUM(E24:E25)</f>
        <v>0</v>
      </c>
      <c r="F23" s="103">
        <f>SUM(F24:F25)</f>
        <v>3600</v>
      </c>
      <c r="G23" s="273">
        <f>SUM(G24:G25)</f>
        <v>3558.63</v>
      </c>
      <c r="H23" s="177">
        <f t="shared" si="0"/>
        <v>98.85083333333333</v>
      </c>
    </row>
    <row r="24" spans="1:8" s="33" customFormat="1" ht="24.75" customHeight="1">
      <c r="A24" s="89"/>
      <c r="B24" s="86"/>
      <c r="C24" s="104">
        <v>4210</v>
      </c>
      <c r="D24" s="68" t="s">
        <v>83</v>
      </c>
      <c r="E24" s="103">
        <v>0</v>
      </c>
      <c r="F24" s="103">
        <v>3000</v>
      </c>
      <c r="G24" s="273">
        <v>3000</v>
      </c>
      <c r="H24" s="177">
        <f t="shared" si="0"/>
        <v>100</v>
      </c>
    </row>
    <row r="25" spans="1:8" s="33" customFormat="1" ht="24.75" customHeight="1">
      <c r="A25" s="89"/>
      <c r="B25" s="89"/>
      <c r="C25" s="64">
        <v>4300</v>
      </c>
      <c r="D25" s="17" t="s">
        <v>90</v>
      </c>
      <c r="E25" s="103">
        <v>0</v>
      </c>
      <c r="F25" s="103">
        <v>600</v>
      </c>
      <c r="G25" s="273">
        <v>558.63</v>
      </c>
      <c r="H25" s="177">
        <f t="shared" si="0"/>
        <v>93.105</v>
      </c>
    </row>
    <row r="26" spans="1:8" s="8" customFormat="1" ht="24.75" customHeight="1">
      <c r="A26" s="25"/>
      <c r="B26" s="25"/>
      <c r="C26" s="25"/>
      <c r="D26" s="6" t="s">
        <v>79</v>
      </c>
      <c r="E26" s="22">
        <f>SUM(E22,E15,E9,)</f>
        <v>45000</v>
      </c>
      <c r="F26" s="22">
        <f>SUM(F22,F15,F9,)</f>
        <v>56780</v>
      </c>
      <c r="G26" s="272">
        <f>SUM(G22,G15,G9,)</f>
        <v>56737.34</v>
      </c>
      <c r="H26" s="190">
        <f t="shared" si="0"/>
        <v>99.92486791123635</v>
      </c>
    </row>
    <row r="29" spans="5:8" ht="12.75">
      <c r="E29" s="35"/>
      <c r="F29" s="35"/>
      <c r="G29" s="35"/>
      <c r="H29" s="35"/>
    </row>
    <row r="30" spans="5:8" ht="12.75">
      <c r="E30" s="35"/>
      <c r="F30" s="35"/>
      <c r="G30" s="35"/>
      <c r="H30" s="35"/>
    </row>
    <row r="31" spans="5:8" ht="12.75">
      <c r="E31" s="50"/>
      <c r="F31" s="50"/>
      <c r="G31" s="50"/>
      <c r="H31" s="50"/>
    </row>
    <row r="32" spans="5:8" ht="12.75">
      <c r="E32" s="35"/>
      <c r="F32" s="35"/>
      <c r="G32" s="35"/>
      <c r="H32" s="35"/>
    </row>
    <row r="33" spans="5:8" ht="12.75">
      <c r="E33" s="35"/>
      <c r="F33" s="35"/>
      <c r="G33" s="35"/>
      <c r="H33" s="35"/>
    </row>
  </sheetData>
  <mergeCells count="8">
    <mergeCell ref="B7:B8"/>
    <mergeCell ref="A7:A8"/>
    <mergeCell ref="A6:F6"/>
    <mergeCell ref="F7:F8"/>
    <mergeCell ref="G7:H7"/>
    <mergeCell ref="E7:E8"/>
    <mergeCell ref="D7:D8"/>
    <mergeCell ref="C7:C8"/>
  </mergeCells>
  <printOptions horizontalCentered="1"/>
  <pageMargins left="0.5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1">
      <selection activeCell="H91" sqref="A1:H91"/>
    </sheetView>
  </sheetViews>
  <sheetFormatPr defaultColWidth="9.00390625" defaultRowHeight="12.75"/>
  <cols>
    <col min="1" max="1" width="5.125" style="9" customWidth="1"/>
    <col min="2" max="2" width="7.25390625" style="9" bestFit="1" customWidth="1"/>
    <col min="3" max="3" width="5.00390625" style="9" bestFit="1" customWidth="1"/>
    <col min="4" max="4" width="25.125" style="9" customWidth="1"/>
    <col min="5" max="5" width="11.25390625" style="0" bestFit="1" customWidth="1"/>
    <col min="6" max="7" width="12.25390625" style="0" bestFit="1" customWidth="1"/>
    <col min="8" max="8" width="7.375" style="66" bestFit="1" customWidth="1"/>
  </cols>
  <sheetData>
    <row r="1" spans="5:7" ht="12.75">
      <c r="E1" s="75"/>
      <c r="F1" s="75" t="s">
        <v>459</v>
      </c>
      <c r="G1" s="75"/>
    </row>
    <row r="2" spans="5:7" ht="12.75">
      <c r="E2" s="75"/>
      <c r="F2" s="75" t="s">
        <v>432</v>
      </c>
      <c r="G2" s="75"/>
    </row>
    <row r="3" spans="5:7" ht="12.75">
      <c r="E3" s="75"/>
      <c r="F3" s="75" t="s">
        <v>433</v>
      </c>
      <c r="G3" s="75"/>
    </row>
    <row r="4" spans="5:7" ht="12.75">
      <c r="E4" s="75"/>
      <c r="F4" s="75" t="s">
        <v>434</v>
      </c>
      <c r="G4" s="75"/>
    </row>
    <row r="5" spans="1:5" ht="26.25" customHeight="1">
      <c r="A5" s="288" t="s">
        <v>460</v>
      </c>
      <c r="B5" s="288"/>
      <c r="C5" s="288"/>
      <c r="D5" s="288"/>
      <c r="E5" s="288"/>
    </row>
    <row r="6" spans="1:8" ht="17.25" customHeight="1">
      <c r="A6" s="276" t="s">
        <v>0</v>
      </c>
      <c r="B6" s="276" t="s">
        <v>1</v>
      </c>
      <c r="C6" s="297" t="s">
        <v>2</v>
      </c>
      <c r="D6" s="297" t="s">
        <v>3</v>
      </c>
      <c r="E6" s="293" t="s">
        <v>160</v>
      </c>
      <c r="F6" s="293" t="s">
        <v>430</v>
      </c>
      <c r="G6" s="274" t="s">
        <v>426</v>
      </c>
      <c r="H6" s="275"/>
    </row>
    <row r="7" spans="1:8" s="9" customFormat="1" ht="16.5" customHeight="1">
      <c r="A7" s="277"/>
      <c r="B7" s="277"/>
      <c r="C7" s="297"/>
      <c r="D7" s="297"/>
      <c r="E7" s="293"/>
      <c r="F7" s="293"/>
      <c r="G7" s="137" t="s">
        <v>427</v>
      </c>
      <c r="H7" s="26" t="s">
        <v>428</v>
      </c>
    </row>
    <row r="8" spans="1:8" s="8" customFormat="1" ht="27" customHeight="1">
      <c r="A8" s="260" t="s">
        <v>85</v>
      </c>
      <c r="B8" s="243"/>
      <c r="C8" s="244"/>
      <c r="D8" s="261" t="s">
        <v>86</v>
      </c>
      <c r="E8" s="262">
        <f>E14+E9</f>
        <v>659000</v>
      </c>
      <c r="F8" s="262">
        <f>F14+F9</f>
        <v>1352517</v>
      </c>
      <c r="G8" s="262">
        <f>G14+G9</f>
        <v>1332705.25</v>
      </c>
      <c r="H8" s="52">
        <f>G8/F8*100</f>
        <v>98.53519401234882</v>
      </c>
    </row>
    <row r="9" spans="1:8" s="33" customFormat="1" ht="25.5" customHeight="1">
      <c r="A9" s="88"/>
      <c r="B9" s="64">
        <v>60013</v>
      </c>
      <c r="C9" s="97"/>
      <c r="D9" s="17" t="s">
        <v>370</v>
      </c>
      <c r="E9" s="72">
        <f>SUM(E12)</f>
        <v>0</v>
      </c>
      <c r="F9" s="72">
        <f>SUM(F12)</f>
        <v>50000</v>
      </c>
      <c r="G9" s="72">
        <f>SUM(G12)</f>
        <v>50000</v>
      </c>
      <c r="H9" s="110">
        <f aca="true" t="shared" si="0" ref="H9:H72">G9/F9*100</f>
        <v>100</v>
      </c>
    </row>
    <row r="10" spans="1:8" s="33" customFormat="1" ht="67.5" hidden="1">
      <c r="A10" s="88"/>
      <c r="B10" s="64"/>
      <c r="C10" s="97">
        <v>6300</v>
      </c>
      <c r="D10" s="17" t="s">
        <v>369</v>
      </c>
      <c r="E10" s="72"/>
      <c r="F10" s="72"/>
      <c r="G10" s="72"/>
      <c r="H10" s="110" t="e">
        <f t="shared" si="0"/>
        <v>#DIV/0!</v>
      </c>
    </row>
    <row r="11" spans="1:8" s="36" customFormat="1" ht="33.75" hidden="1">
      <c r="A11" s="60"/>
      <c r="B11" s="57"/>
      <c r="C11" s="58"/>
      <c r="D11" s="62" t="s">
        <v>371</v>
      </c>
      <c r="E11" s="208"/>
      <c r="F11" s="208"/>
      <c r="G11" s="208"/>
      <c r="H11" s="110" t="e">
        <f t="shared" si="0"/>
        <v>#DIV/0!</v>
      </c>
    </row>
    <row r="12" spans="1:8" s="36" customFormat="1" ht="82.5" customHeight="1">
      <c r="A12" s="60"/>
      <c r="B12" s="57"/>
      <c r="C12" s="97">
        <v>6300</v>
      </c>
      <c r="D12" s="17" t="s">
        <v>390</v>
      </c>
      <c r="E12" s="72">
        <f>SUM(E13)</f>
        <v>0</v>
      </c>
      <c r="F12" s="72">
        <f>SUM(F13)</f>
        <v>50000</v>
      </c>
      <c r="G12" s="72">
        <f>SUM(G13)</f>
        <v>50000</v>
      </c>
      <c r="H12" s="110">
        <f t="shared" si="0"/>
        <v>100</v>
      </c>
    </row>
    <row r="13" spans="1:8" s="36" customFormat="1" ht="38.25" customHeight="1">
      <c r="A13" s="60"/>
      <c r="B13" s="57"/>
      <c r="C13" s="58"/>
      <c r="D13" s="62" t="s">
        <v>371</v>
      </c>
      <c r="E13" s="208">
        <v>0</v>
      </c>
      <c r="F13" s="208">
        <v>50000</v>
      </c>
      <c r="G13" s="208">
        <v>50000</v>
      </c>
      <c r="H13" s="114">
        <f t="shared" si="0"/>
        <v>100</v>
      </c>
    </row>
    <row r="14" spans="1:8" s="33" customFormat="1" ht="24.75" customHeight="1">
      <c r="A14" s="88"/>
      <c r="B14" s="89" t="s">
        <v>87</v>
      </c>
      <c r="C14" s="97"/>
      <c r="D14" s="17" t="s">
        <v>88</v>
      </c>
      <c r="E14" s="72">
        <f>SUM(E15,E32,E30)</f>
        <v>659000</v>
      </c>
      <c r="F14" s="72">
        <f>SUM(F15,F32,F30)</f>
        <v>1302517</v>
      </c>
      <c r="G14" s="72">
        <f>SUM(G15,G32,G30)</f>
        <v>1282705.25</v>
      </c>
      <c r="H14" s="110">
        <f t="shared" si="0"/>
        <v>98.4789641901027</v>
      </c>
    </row>
    <row r="15" spans="1:8" s="33" customFormat="1" ht="24" customHeight="1">
      <c r="A15" s="95"/>
      <c r="B15" s="64"/>
      <c r="C15" s="97">
        <v>6050</v>
      </c>
      <c r="D15" s="17" t="s">
        <v>84</v>
      </c>
      <c r="E15" s="72">
        <f>SUM(E16:E29)</f>
        <v>609000</v>
      </c>
      <c r="F15" s="72">
        <f>SUM(F16:F29)</f>
        <v>1291517</v>
      </c>
      <c r="G15" s="72">
        <f>SUM(G16:G29)</f>
        <v>1271725.25</v>
      </c>
      <c r="H15" s="110">
        <f t="shared" si="0"/>
        <v>98.46755791832396</v>
      </c>
    </row>
    <row r="16" spans="1:8" s="36" customFormat="1" ht="19.5" customHeight="1">
      <c r="A16" s="56"/>
      <c r="B16" s="57"/>
      <c r="C16" s="58"/>
      <c r="D16" s="62" t="s">
        <v>218</v>
      </c>
      <c r="E16" s="114">
        <v>31000</v>
      </c>
      <c r="F16" s="114">
        <v>31000</v>
      </c>
      <c r="G16" s="114">
        <v>30999.99</v>
      </c>
      <c r="H16" s="114">
        <f t="shared" si="0"/>
        <v>99.99996774193549</v>
      </c>
    </row>
    <row r="17" spans="1:8" s="36" customFormat="1" ht="19.5" customHeight="1">
      <c r="A17" s="56"/>
      <c r="B17" s="57"/>
      <c r="C17" s="58"/>
      <c r="D17" s="62" t="s">
        <v>254</v>
      </c>
      <c r="E17" s="114">
        <v>19000</v>
      </c>
      <c r="F17" s="114">
        <v>0</v>
      </c>
      <c r="G17" s="114">
        <v>0</v>
      </c>
      <c r="H17" s="114">
        <v>0</v>
      </c>
    </row>
    <row r="18" spans="1:8" s="36" customFormat="1" ht="19.5" customHeight="1">
      <c r="A18" s="56"/>
      <c r="B18" s="57"/>
      <c r="C18" s="58"/>
      <c r="D18" s="62" t="s">
        <v>287</v>
      </c>
      <c r="E18" s="114">
        <v>19000</v>
      </c>
      <c r="F18" s="114">
        <v>18682</v>
      </c>
      <c r="G18" s="114">
        <v>18682.52</v>
      </c>
      <c r="H18" s="114">
        <f t="shared" si="0"/>
        <v>100.00278342789852</v>
      </c>
    </row>
    <row r="19" spans="1:8" s="36" customFormat="1" ht="19.5" customHeight="1">
      <c r="A19" s="56"/>
      <c r="B19" s="57"/>
      <c r="C19" s="58"/>
      <c r="D19" s="62" t="s">
        <v>401</v>
      </c>
      <c r="E19" s="114">
        <v>0</v>
      </c>
      <c r="F19" s="114">
        <v>5750</v>
      </c>
      <c r="G19" s="114">
        <v>5750</v>
      </c>
      <c r="H19" s="114">
        <f t="shared" si="0"/>
        <v>100</v>
      </c>
    </row>
    <row r="20" spans="1:8" s="36" customFormat="1" ht="19.5" customHeight="1">
      <c r="A20" s="56"/>
      <c r="B20" s="57"/>
      <c r="C20" s="58"/>
      <c r="D20" s="62" t="s">
        <v>402</v>
      </c>
      <c r="E20" s="114">
        <v>0</v>
      </c>
      <c r="F20" s="114">
        <v>7445</v>
      </c>
      <c r="G20" s="114">
        <v>7444.6</v>
      </c>
      <c r="H20" s="114">
        <f t="shared" si="0"/>
        <v>99.99462726662189</v>
      </c>
    </row>
    <row r="21" spans="1:8" s="36" customFormat="1" ht="30" customHeight="1">
      <c r="A21" s="56"/>
      <c r="B21" s="57"/>
      <c r="C21" s="58"/>
      <c r="D21" s="62" t="s">
        <v>364</v>
      </c>
      <c r="E21" s="114">
        <v>20000</v>
      </c>
      <c r="F21" s="114">
        <v>40000</v>
      </c>
      <c r="G21" s="114">
        <v>39995.24</v>
      </c>
      <c r="H21" s="114">
        <f t="shared" si="0"/>
        <v>99.98809999999999</v>
      </c>
    </row>
    <row r="22" spans="1:8" s="36" customFormat="1" ht="73.5" customHeight="1">
      <c r="A22" s="56"/>
      <c r="B22" s="57"/>
      <c r="C22" s="58"/>
      <c r="D22" s="62" t="s">
        <v>333</v>
      </c>
      <c r="E22" s="114">
        <v>190000</v>
      </c>
      <c r="F22" s="114">
        <v>242860</v>
      </c>
      <c r="G22" s="114">
        <v>242851.2</v>
      </c>
      <c r="H22" s="114">
        <f t="shared" si="0"/>
        <v>99.9963765132175</v>
      </c>
    </row>
    <row r="23" spans="1:8" s="36" customFormat="1" ht="27" customHeight="1">
      <c r="A23" s="56"/>
      <c r="B23" s="57"/>
      <c r="C23" s="58"/>
      <c r="D23" s="62" t="s">
        <v>383</v>
      </c>
      <c r="E23" s="114">
        <v>0</v>
      </c>
      <c r="F23" s="114">
        <v>222000</v>
      </c>
      <c r="G23" s="114">
        <v>203794.17</v>
      </c>
      <c r="H23" s="114">
        <f t="shared" si="0"/>
        <v>91.79917567567568</v>
      </c>
    </row>
    <row r="24" spans="1:8" s="36" customFormat="1" ht="19.5" customHeight="1">
      <c r="A24" s="56"/>
      <c r="B24" s="57"/>
      <c r="C24" s="58"/>
      <c r="D24" s="62" t="s">
        <v>289</v>
      </c>
      <c r="E24" s="114">
        <v>40000</v>
      </c>
      <c r="F24" s="114">
        <v>41200</v>
      </c>
      <c r="G24" s="114">
        <v>40751.4</v>
      </c>
      <c r="H24" s="114">
        <f t="shared" si="0"/>
        <v>98.9111650485437</v>
      </c>
    </row>
    <row r="25" spans="1:8" s="36" customFormat="1" ht="19.5" customHeight="1">
      <c r="A25" s="56"/>
      <c r="B25" s="57"/>
      <c r="C25" s="58"/>
      <c r="D25" s="62" t="s">
        <v>290</v>
      </c>
      <c r="E25" s="114">
        <v>70000</v>
      </c>
      <c r="F25" s="114">
        <v>165500</v>
      </c>
      <c r="G25" s="114">
        <v>165497.14</v>
      </c>
      <c r="H25" s="114">
        <f t="shared" si="0"/>
        <v>99.99827190332327</v>
      </c>
    </row>
    <row r="26" spans="1:8" s="36" customFormat="1" ht="19.5" customHeight="1">
      <c r="A26" s="56"/>
      <c r="B26" s="57"/>
      <c r="C26" s="58"/>
      <c r="D26" s="59" t="s">
        <v>222</v>
      </c>
      <c r="E26" s="114">
        <v>220000</v>
      </c>
      <c r="F26" s="114">
        <v>0</v>
      </c>
      <c r="G26" s="114"/>
      <c r="H26" s="114">
        <v>0</v>
      </c>
    </row>
    <row r="27" spans="1:8" s="36" customFormat="1" ht="23.25" customHeight="1">
      <c r="A27" s="56"/>
      <c r="B27" s="57"/>
      <c r="C27" s="58"/>
      <c r="D27" s="62" t="s">
        <v>372</v>
      </c>
      <c r="E27" s="114">
        <v>0</v>
      </c>
      <c r="F27" s="114">
        <v>400000</v>
      </c>
      <c r="G27" s="114">
        <v>398878.99</v>
      </c>
      <c r="H27" s="114">
        <f t="shared" si="0"/>
        <v>99.7197475</v>
      </c>
    </row>
    <row r="28" spans="1:8" s="33" customFormat="1" ht="27.75" customHeight="1">
      <c r="A28" s="95"/>
      <c r="B28" s="64"/>
      <c r="C28" s="97"/>
      <c r="D28" s="62" t="s">
        <v>360</v>
      </c>
      <c r="E28" s="114">
        <v>0</v>
      </c>
      <c r="F28" s="114">
        <v>17080</v>
      </c>
      <c r="G28" s="114">
        <v>17080</v>
      </c>
      <c r="H28" s="114">
        <f t="shared" si="0"/>
        <v>100</v>
      </c>
    </row>
    <row r="29" spans="1:8" s="33" customFormat="1" ht="24.75" customHeight="1">
      <c r="A29" s="95"/>
      <c r="B29" s="64"/>
      <c r="C29" s="97"/>
      <c r="D29" s="62" t="s">
        <v>361</v>
      </c>
      <c r="E29" s="114">
        <v>0</v>
      </c>
      <c r="F29" s="114">
        <v>100000</v>
      </c>
      <c r="G29" s="114">
        <v>100000</v>
      </c>
      <c r="H29" s="114">
        <f t="shared" si="0"/>
        <v>100</v>
      </c>
    </row>
    <row r="30" spans="1:8" s="33" customFormat="1" ht="25.5" customHeight="1">
      <c r="A30" s="95"/>
      <c r="B30" s="64"/>
      <c r="C30" s="97">
        <v>6060</v>
      </c>
      <c r="D30" s="17" t="s">
        <v>107</v>
      </c>
      <c r="E30" s="110">
        <f>SUM(E31)</f>
        <v>0</v>
      </c>
      <c r="F30" s="110">
        <f>SUM(F31)</f>
        <v>11000</v>
      </c>
      <c r="G30" s="110">
        <f>SUM(G31)</f>
        <v>10980</v>
      </c>
      <c r="H30" s="110">
        <f t="shared" si="0"/>
        <v>99.81818181818181</v>
      </c>
    </row>
    <row r="31" spans="1:8" s="36" customFormat="1" ht="25.5" customHeight="1">
      <c r="A31" s="56"/>
      <c r="B31" s="57"/>
      <c r="C31" s="58"/>
      <c r="D31" s="62" t="s">
        <v>340</v>
      </c>
      <c r="E31" s="114">
        <v>0</v>
      </c>
      <c r="F31" s="114">
        <v>11000</v>
      </c>
      <c r="G31" s="114">
        <v>10980</v>
      </c>
      <c r="H31" s="114">
        <f t="shared" si="0"/>
        <v>99.81818181818181</v>
      </c>
    </row>
    <row r="32" spans="1:8" s="33" customFormat="1" ht="22.5">
      <c r="A32" s="95"/>
      <c r="B32" s="64"/>
      <c r="C32" s="97">
        <v>6800</v>
      </c>
      <c r="D32" s="17" t="s">
        <v>314</v>
      </c>
      <c r="E32" s="110">
        <f>SUM(E33)</f>
        <v>50000</v>
      </c>
      <c r="F32" s="110">
        <f>SUM(F33)</f>
        <v>0</v>
      </c>
      <c r="G32" s="110">
        <f>SUM(G33)</f>
        <v>0</v>
      </c>
      <c r="H32" s="110">
        <v>0</v>
      </c>
    </row>
    <row r="33" spans="1:8" s="36" customFormat="1" ht="33.75">
      <c r="A33" s="56"/>
      <c r="B33" s="57"/>
      <c r="C33" s="58"/>
      <c r="D33" s="62" t="s">
        <v>332</v>
      </c>
      <c r="E33" s="114">
        <v>50000</v>
      </c>
      <c r="F33" s="114">
        <v>0</v>
      </c>
      <c r="G33" s="114"/>
      <c r="H33" s="114">
        <v>0</v>
      </c>
    </row>
    <row r="34" spans="1:8" s="14" customFormat="1" ht="22.5" customHeight="1">
      <c r="A34" s="39" t="s">
        <v>11</v>
      </c>
      <c r="B34" s="6"/>
      <c r="C34" s="30"/>
      <c r="D34" s="28" t="s">
        <v>12</v>
      </c>
      <c r="E34" s="22">
        <f>SUM(E37)</f>
        <v>100000</v>
      </c>
      <c r="F34" s="22">
        <f>SUM(F37)</f>
        <v>110000</v>
      </c>
      <c r="G34" s="22">
        <f>SUM(G37)</f>
        <v>108080.68</v>
      </c>
      <c r="H34" s="52">
        <f t="shared" si="0"/>
        <v>98.25516363636363</v>
      </c>
    </row>
    <row r="35" spans="1:8" s="33" customFormat="1" ht="22.5" hidden="1">
      <c r="A35" s="88"/>
      <c r="B35" s="64"/>
      <c r="C35" s="89">
        <v>6050</v>
      </c>
      <c r="D35" s="17" t="s">
        <v>84</v>
      </c>
      <c r="E35" s="103" t="e">
        <f>SUM(E36)</f>
        <v>#REF!</v>
      </c>
      <c r="F35" s="103" t="e">
        <f>SUM(F36)</f>
        <v>#REF!</v>
      </c>
      <c r="G35" s="103" t="e">
        <f>SUM(G36)</f>
        <v>#REF!</v>
      </c>
      <c r="H35" s="110" t="e">
        <f t="shared" si="0"/>
        <v>#REF!</v>
      </c>
    </row>
    <row r="36" spans="1:8" s="36" customFormat="1" ht="27" customHeight="1" hidden="1">
      <c r="A36" s="60"/>
      <c r="B36" s="57"/>
      <c r="C36" s="122"/>
      <c r="D36" s="116" t="s">
        <v>253</v>
      </c>
      <c r="E36" s="114" t="e">
        <f>SUM(#REF!+#REF!-#REF!)</f>
        <v>#REF!</v>
      </c>
      <c r="F36" s="114" t="e">
        <f>SUM(#REF!+#REF!-#REF!)</f>
        <v>#REF!</v>
      </c>
      <c r="G36" s="114" t="e">
        <f>SUM(#REF!+#REF!-#REF!)</f>
        <v>#REF!</v>
      </c>
      <c r="H36" s="110" t="e">
        <f t="shared" si="0"/>
        <v>#REF!</v>
      </c>
    </row>
    <row r="37" spans="1:8" s="33" customFormat="1" ht="26.25" customHeight="1">
      <c r="A37" s="88"/>
      <c r="B37" s="89">
        <v>70095</v>
      </c>
      <c r="C37" s="97"/>
      <c r="D37" s="17" t="s">
        <v>6</v>
      </c>
      <c r="E37" s="110">
        <f>E38</f>
        <v>100000</v>
      </c>
      <c r="F37" s="110">
        <f>F38</f>
        <v>110000</v>
      </c>
      <c r="G37" s="110">
        <f>G38</f>
        <v>108080.68</v>
      </c>
      <c r="H37" s="110">
        <f t="shared" si="0"/>
        <v>98.25516363636363</v>
      </c>
    </row>
    <row r="38" spans="1:8" s="33" customFormat="1" ht="30" customHeight="1">
      <c r="A38" s="88"/>
      <c r="B38" s="89"/>
      <c r="C38" s="90">
        <v>6050</v>
      </c>
      <c r="D38" s="17" t="s">
        <v>84</v>
      </c>
      <c r="E38" s="103">
        <f>SUM(E39)</f>
        <v>100000</v>
      </c>
      <c r="F38" s="103">
        <f>SUM(F39)</f>
        <v>110000</v>
      </c>
      <c r="G38" s="103">
        <f>SUM(G39)</f>
        <v>108080.68</v>
      </c>
      <c r="H38" s="110">
        <f t="shared" si="0"/>
        <v>98.25516363636363</v>
      </c>
    </row>
    <row r="39" spans="1:8" s="36" customFormat="1" ht="24" customHeight="1">
      <c r="A39" s="60"/>
      <c r="B39" s="122"/>
      <c r="C39" s="140"/>
      <c r="D39" s="62" t="s">
        <v>384</v>
      </c>
      <c r="E39" s="63">
        <v>100000</v>
      </c>
      <c r="F39" s="63">
        <v>110000</v>
      </c>
      <c r="G39" s="63">
        <v>108080.68</v>
      </c>
      <c r="H39" s="114">
        <f t="shared" si="0"/>
        <v>98.25516363636363</v>
      </c>
    </row>
    <row r="40" spans="1:8" s="51" customFormat="1" ht="22.5" customHeight="1">
      <c r="A40" s="39">
        <v>750</v>
      </c>
      <c r="B40" s="6"/>
      <c r="C40" s="16"/>
      <c r="D40" s="28" t="s">
        <v>94</v>
      </c>
      <c r="E40" s="52">
        <f aca="true" t="shared" si="1" ref="E40:G41">E41</f>
        <v>30000</v>
      </c>
      <c r="F40" s="52">
        <f t="shared" si="1"/>
        <v>30000</v>
      </c>
      <c r="G40" s="52">
        <f t="shared" si="1"/>
        <v>28859.8</v>
      </c>
      <c r="H40" s="52">
        <f t="shared" si="0"/>
        <v>96.19933333333333</v>
      </c>
    </row>
    <row r="41" spans="1:8" s="33" customFormat="1" ht="25.5" customHeight="1">
      <c r="A41" s="88"/>
      <c r="B41" s="100" t="s">
        <v>21</v>
      </c>
      <c r="C41" s="104"/>
      <c r="D41" s="49" t="s">
        <v>22</v>
      </c>
      <c r="E41" s="110">
        <f t="shared" si="1"/>
        <v>30000</v>
      </c>
      <c r="F41" s="110">
        <f t="shared" si="1"/>
        <v>30000</v>
      </c>
      <c r="G41" s="110">
        <f t="shared" si="1"/>
        <v>28859.8</v>
      </c>
      <c r="H41" s="110">
        <f t="shared" si="0"/>
        <v>96.19933333333333</v>
      </c>
    </row>
    <row r="42" spans="1:8" s="33" customFormat="1" ht="23.25" customHeight="1">
      <c r="A42" s="88"/>
      <c r="B42" s="64"/>
      <c r="C42" s="91">
        <v>6060</v>
      </c>
      <c r="D42" s="17" t="s">
        <v>107</v>
      </c>
      <c r="E42" s="110">
        <f>SUM(E43)</f>
        <v>30000</v>
      </c>
      <c r="F42" s="110">
        <f>SUM(F43)</f>
        <v>30000</v>
      </c>
      <c r="G42" s="110">
        <f>SUM(G43)</f>
        <v>28859.8</v>
      </c>
      <c r="H42" s="110">
        <f t="shared" si="0"/>
        <v>96.19933333333333</v>
      </c>
    </row>
    <row r="43" spans="1:8" s="36" customFormat="1" ht="27" customHeight="1">
      <c r="A43" s="60"/>
      <c r="B43" s="57"/>
      <c r="C43" s="61"/>
      <c r="D43" s="62" t="s">
        <v>173</v>
      </c>
      <c r="E43" s="114">
        <v>30000</v>
      </c>
      <c r="F43" s="114">
        <v>30000</v>
      </c>
      <c r="G43" s="114">
        <v>28859.8</v>
      </c>
      <c r="H43" s="114">
        <f t="shared" si="0"/>
        <v>96.19933333333333</v>
      </c>
    </row>
    <row r="44" spans="1:8" s="51" customFormat="1" ht="28.5" customHeight="1">
      <c r="A44" s="39">
        <v>754</v>
      </c>
      <c r="B44" s="6"/>
      <c r="C44" s="16"/>
      <c r="D44" s="28" t="s">
        <v>26</v>
      </c>
      <c r="E44" s="52">
        <f aca="true" t="shared" si="2" ref="E44:G46">SUM(E45)</f>
        <v>70000</v>
      </c>
      <c r="F44" s="52">
        <f t="shared" si="2"/>
        <v>71000</v>
      </c>
      <c r="G44" s="52">
        <f t="shared" si="2"/>
        <v>71000</v>
      </c>
      <c r="H44" s="52">
        <f t="shared" si="0"/>
        <v>100</v>
      </c>
    </row>
    <row r="45" spans="1:8" s="33" customFormat="1" ht="28.5" customHeight="1">
      <c r="A45" s="88"/>
      <c r="B45" s="64">
        <v>75412</v>
      </c>
      <c r="C45" s="91"/>
      <c r="D45" s="17" t="s">
        <v>111</v>
      </c>
      <c r="E45" s="110">
        <f>E46</f>
        <v>70000</v>
      </c>
      <c r="F45" s="110">
        <f>F46</f>
        <v>71000</v>
      </c>
      <c r="G45" s="110">
        <f>G46</f>
        <v>71000</v>
      </c>
      <c r="H45" s="110">
        <f t="shared" si="0"/>
        <v>100</v>
      </c>
    </row>
    <row r="46" spans="1:8" s="33" customFormat="1" ht="29.25" customHeight="1">
      <c r="A46" s="60"/>
      <c r="B46" s="57"/>
      <c r="C46" s="91">
        <v>6050</v>
      </c>
      <c r="D46" s="17" t="s">
        <v>84</v>
      </c>
      <c r="E46" s="110">
        <f t="shared" si="2"/>
        <v>70000</v>
      </c>
      <c r="F46" s="110">
        <f t="shared" si="2"/>
        <v>71000</v>
      </c>
      <c r="G46" s="110">
        <f t="shared" si="2"/>
        <v>71000</v>
      </c>
      <c r="H46" s="110">
        <f t="shared" si="0"/>
        <v>100</v>
      </c>
    </row>
    <row r="47" spans="1:8" s="33" customFormat="1" ht="19.5" customHeight="1">
      <c r="A47" s="60"/>
      <c r="B47" s="57"/>
      <c r="C47" s="61"/>
      <c r="D47" s="62" t="s">
        <v>272</v>
      </c>
      <c r="E47" s="114">
        <v>70000</v>
      </c>
      <c r="F47" s="114">
        <v>71000</v>
      </c>
      <c r="G47" s="114">
        <v>71000</v>
      </c>
      <c r="H47" s="114">
        <f t="shared" si="0"/>
        <v>100</v>
      </c>
    </row>
    <row r="48" spans="1:8" s="51" customFormat="1" ht="27" customHeight="1">
      <c r="A48" s="39">
        <v>801</v>
      </c>
      <c r="B48" s="6"/>
      <c r="C48" s="16"/>
      <c r="D48" s="28" t="s">
        <v>122</v>
      </c>
      <c r="E48" s="22">
        <f>SUM(E49)</f>
        <v>3500</v>
      </c>
      <c r="F48" s="22">
        <f>SUM(F49)</f>
        <v>3066</v>
      </c>
      <c r="G48" s="22">
        <f>SUM(G49)</f>
        <v>3065.02</v>
      </c>
      <c r="H48" s="52">
        <f t="shared" si="0"/>
        <v>99.96803652968036</v>
      </c>
    </row>
    <row r="49" spans="1:8" s="33" customFormat="1" ht="22.5" customHeight="1">
      <c r="A49" s="88"/>
      <c r="B49" s="64">
        <v>80110</v>
      </c>
      <c r="C49" s="91"/>
      <c r="D49" s="17" t="s">
        <v>62</v>
      </c>
      <c r="E49" s="103">
        <f aca="true" t="shared" si="3" ref="E49:G50">SUM(E50)</f>
        <v>3500</v>
      </c>
      <c r="F49" s="103">
        <f t="shared" si="3"/>
        <v>3066</v>
      </c>
      <c r="G49" s="103">
        <f t="shared" si="3"/>
        <v>3065.02</v>
      </c>
      <c r="H49" s="110">
        <f t="shared" si="0"/>
        <v>99.96803652968036</v>
      </c>
    </row>
    <row r="50" spans="1:8" s="33" customFormat="1" ht="21.75" customHeight="1">
      <c r="A50" s="88"/>
      <c r="B50" s="64"/>
      <c r="C50" s="91">
        <v>6060</v>
      </c>
      <c r="D50" s="17" t="s">
        <v>107</v>
      </c>
      <c r="E50" s="103">
        <f t="shared" si="3"/>
        <v>3500</v>
      </c>
      <c r="F50" s="103">
        <f t="shared" si="3"/>
        <v>3066</v>
      </c>
      <c r="G50" s="103">
        <f t="shared" si="3"/>
        <v>3065.02</v>
      </c>
      <c r="H50" s="110">
        <f t="shared" si="0"/>
        <v>99.96803652968036</v>
      </c>
    </row>
    <row r="51" spans="1:8" s="36" customFormat="1" ht="29.25" customHeight="1">
      <c r="A51" s="60"/>
      <c r="B51" s="57"/>
      <c r="C51" s="61"/>
      <c r="D51" s="62" t="s">
        <v>173</v>
      </c>
      <c r="E51" s="114">
        <v>3500</v>
      </c>
      <c r="F51" s="114">
        <v>3066</v>
      </c>
      <c r="G51" s="114">
        <v>3065.02</v>
      </c>
      <c r="H51" s="114">
        <f t="shared" si="0"/>
        <v>99.96803652968036</v>
      </c>
    </row>
    <row r="52" spans="1:8" s="51" customFormat="1" ht="24" customHeight="1">
      <c r="A52" s="39">
        <v>851</v>
      </c>
      <c r="B52" s="6"/>
      <c r="C52" s="16"/>
      <c r="D52" s="28" t="s">
        <v>63</v>
      </c>
      <c r="E52" s="52">
        <f>SUM(E53,E56,)</f>
        <v>23109</v>
      </c>
      <c r="F52" s="52">
        <f>SUM(F53,F56,)</f>
        <v>54609</v>
      </c>
      <c r="G52" s="52">
        <f>SUM(G53,G56,)</f>
        <v>54609.39</v>
      </c>
      <c r="H52" s="52">
        <f t="shared" si="0"/>
        <v>100.00071416799427</v>
      </c>
    </row>
    <row r="53" spans="1:8" s="33" customFormat="1" ht="18.75" customHeight="1">
      <c r="A53" s="88"/>
      <c r="B53" s="70">
        <v>85111</v>
      </c>
      <c r="C53" s="70"/>
      <c r="D53" s="68" t="s">
        <v>409</v>
      </c>
      <c r="E53" s="110">
        <f aca="true" t="shared" si="4" ref="E53:G54">SUM(E54)</f>
        <v>0</v>
      </c>
      <c r="F53" s="110">
        <f t="shared" si="4"/>
        <v>31500</v>
      </c>
      <c r="G53" s="110">
        <f t="shared" si="4"/>
        <v>31500</v>
      </c>
      <c r="H53" s="110">
        <f t="shared" si="0"/>
        <v>100</v>
      </c>
    </row>
    <row r="54" spans="1:8" s="33" customFormat="1" ht="78.75">
      <c r="A54" s="88"/>
      <c r="B54" s="70"/>
      <c r="C54" s="70">
        <v>6300</v>
      </c>
      <c r="D54" s="17" t="s">
        <v>390</v>
      </c>
      <c r="E54" s="110">
        <f t="shared" si="4"/>
        <v>0</v>
      </c>
      <c r="F54" s="110">
        <f t="shared" si="4"/>
        <v>31500</v>
      </c>
      <c r="G54" s="110">
        <f t="shared" si="4"/>
        <v>31500</v>
      </c>
      <c r="H54" s="110">
        <f t="shared" si="0"/>
        <v>100</v>
      </c>
    </row>
    <row r="55" spans="1:8" s="33" customFormat="1" ht="49.5" customHeight="1">
      <c r="A55" s="88"/>
      <c r="B55" s="70"/>
      <c r="C55" s="225"/>
      <c r="D55" s="62" t="s">
        <v>410</v>
      </c>
      <c r="E55" s="208">
        <v>0</v>
      </c>
      <c r="F55" s="208">
        <v>31500</v>
      </c>
      <c r="G55" s="208">
        <v>31500</v>
      </c>
      <c r="H55" s="114">
        <f t="shared" si="0"/>
        <v>100</v>
      </c>
    </row>
    <row r="56" spans="1:8" s="33" customFormat="1" ht="24" customHeight="1">
      <c r="A56" s="88"/>
      <c r="B56" s="64">
        <v>85153</v>
      </c>
      <c r="C56" s="91"/>
      <c r="D56" s="17" t="s">
        <v>319</v>
      </c>
      <c r="E56" s="110">
        <f aca="true" t="shared" si="5" ref="E56:G57">SUM(E57)</f>
        <v>23109</v>
      </c>
      <c r="F56" s="110">
        <f t="shared" si="5"/>
        <v>23109</v>
      </c>
      <c r="G56" s="110">
        <f t="shared" si="5"/>
        <v>23109.39</v>
      </c>
      <c r="H56" s="110">
        <f t="shared" si="0"/>
        <v>100.0016876541607</v>
      </c>
    </row>
    <row r="57" spans="1:8" s="51" customFormat="1" ht="24" customHeight="1">
      <c r="A57" s="39"/>
      <c r="B57" s="6"/>
      <c r="C57" s="91">
        <v>6060</v>
      </c>
      <c r="D57" s="17" t="s">
        <v>107</v>
      </c>
      <c r="E57" s="110">
        <f t="shared" si="5"/>
        <v>23109</v>
      </c>
      <c r="F57" s="110">
        <f t="shared" si="5"/>
        <v>23109</v>
      </c>
      <c r="G57" s="110">
        <f t="shared" si="5"/>
        <v>23109.39</v>
      </c>
      <c r="H57" s="110">
        <f t="shared" si="0"/>
        <v>100.0016876541607</v>
      </c>
    </row>
    <row r="58" spans="1:8" s="51" customFormat="1" ht="22.5">
      <c r="A58" s="39"/>
      <c r="B58" s="6"/>
      <c r="C58" s="91"/>
      <c r="D58" s="62" t="s">
        <v>242</v>
      </c>
      <c r="E58" s="114">
        <v>23109</v>
      </c>
      <c r="F58" s="114">
        <v>23109</v>
      </c>
      <c r="G58" s="114">
        <v>23109.39</v>
      </c>
      <c r="H58" s="114">
        <f t="shared" si="0"/>
        <v>100.0016876541607</v>
      </c>
    </row>
    <row r="59" spans="1:8" s="51" customFormat="1" ht="23.25" customHeight="1">
      <c r="A59" s="39">
        <v>854</v>
      </c>
      <c r="B59" s="6"/>
      <c r="C59" s="16"/>
      <c r="D59" s="28" t="s">
        <v>69</v>
      </c>
      <c r="E59" s="52">
        <f aca="true" t="shared" si="6" ref="E59:G61">SUM(E60)</f>
        <v>0</v>
      </c>
      <c r="F59" s="52">
        <f t="shared" si="6"/>
        <v>91801</v>
      </c>
      <c r="G59" s="52">
        <f t="shared" si="6"/>
        <v>80575.9</v>
      </c>
      <c r="H59" s="52">
        <f t="shared" si="0"/>
        <v>87.77235542096491</v>
      </c>
    </row>
    <row r="60" spans="1:8" s="33" customFormat="1" ht="45">
      <c r="A60" s="88"/>
      <c r="B60" s="64">
        <v>85412</v>
      </c>
      <c r="C60" s="91"/>
      <c r="D60" s="17" t="s">
        <v>346</v>
      </c>
      <c r="E60" s="110">
        <f t="shared" si="6"/>
        <v>0</v>
      </c>
      <c r="F60" s="110">
        <f t="shared" si="6"/>
        <v>91801</v>
      </c>
      <c r="G60" s="110">
        <f t="shared" si="6"/>
        <v>80575.9</v>
      </c>
      <c r="H60" s="110">
        <f t="shared" si="0"/>
        <v>87.77235542096491</v>
      </c>
    </row>
    <row r="61" spans="1:8" s="33" customFormat="1" ht="28.5" customHeight="1">
      <c r="A61" s="88"/>
      <c r="B61" s="64"/>
      <c r="C61" s="91">
        <v>6050</v>
      </c>
      <c r="D61" s="17" t="s">
        <v>84</v>
      </c>
      <c r="E61" s="110">
        <f t="shared" si="6"/>
        <v>0</v>
      </c>
      <c r="F61" s="110">
        <f t="shared" si="6"/>
        <v>91801</v>
      </c>
      <c r="G61" s="110">
        <f t="shared" si="6"/>
        <v>80575.9</v>
      </c>
      <c r="H61" s="110">
        <f t="shared" si="0"/>
        <v>87.77235542096491</v>
      </c>
    </row>
    <row r="62" spans="1:8" s="33" customFormat="1" ht="19.5" customHeight="1">
      <c r="A62" s="88"/>
      <c r="B62" s="64"/>
      <c r="C62" s="91"/>
      <c r="D62" s="62" t="s">
        <v>347</v>
      </c>
      <c r="E62" s="114">
        <v>0</v>
      </c>
      <c r="F62" s="114">
        <v>91801</v>
      </c>
      <c r="G62" s="114">
        <f>15000+65575.9</f>
        <v>80575.9</v>
      </c>
      <c r="H62" s="114">
        <f t="shared" si="0"/>
        <v>87.77235542096491</v>
      </c>
    </row>
    <row r="63" spans="1:8" s="51" customFormat="1" ht="24.75" customHeight="1">
      <c r="A63" s="39" t="s">
        <v>141</v>
      </c>
      <c r="B63" s="6"/>
      <c r="C63" s="30"/>
      <c r="D63" s="28" t="s">
        <v>71</v>
      </c>
      <c r="E63" s="22">
        <f>SUM(E64,E73)</f>
        <v>9019636</v>
      </c>
      <c r="F63" s="22">
        <f>SUM(F64,F73)</f>
        <v>9310145</v>
      </c>
      <c r="G63" s="22">
        <f>SUM(G64,G73)</f>
        <v>9305517.86</v>
      </c>
      <c r="H63" s="52">
        <f t="shared" si="0"/>
        <v>99.95030002218009</v>
      </c>
    </row>
    <row r="64" spans="1:8" s="33" customFormat="1" ht="27" customHeight="1">
      <c r="A64" s="88"/>
      <c r="B64" s="89" t="s">
        <v>142</v>
      </c>
      <c r="C64" s="97"/>
      <c r="D64" s="17" t="s">
        <v>72</v>
      </c>
      <c r="E64" s="103">
        <f>SUM(E67,E69,E71,E65)</f>
        <v>8732636</v>
      </c>
      <c r="F64" s="103">
        <f>SUM(F67,F69,F71,F65)</f>
        <v>9025191</v>
      </c>
      <c r="G64" s="103">
        <f>SUM(G67,G69,G71,G65)</f>
        <v>9025077.11</v>
      </c>
      <c r="H64" s="110">
        <f t="shared" si="0"/>
        <v>99.99873808764822</v>
      </c>
    </row>
    <row r="65" spans="1:8" s="33" customFormat="1" ht="67.5">
      <c r="A65" s="88"/>
      <c r="B65" s="89"/>
      <c r="C65" s="97">
        <v>6010</v>
      </c>
      <c r="D65" s="49" t="s">
        <v>373</v>
      </c>
      <c r="E65" s="103">
        <f>SUM(E66)</f>
        <v>0</v>
      </c>
      <c r="F65" s="103">
        <f>SUM(F66)</f>
        <v>55</v>
      </c>
      <c r="G65" s="103">
        <f>SUM(G66)</f>
        <v>54.79</v>
      </c>
      <c r="H65" s="110">
        <f t="shared" si="0"/>
        <v>99.61818181818181</v>
      </c>
    </row>
    <row r="66" spans="1:8" s="33" customFormat="1" ht="20.25" customHeight="1">
      <c r="A66" s="88"/>
      <c r="B66" s="89"/>
      <c r="C66" s="97"/>
      <c r="D66" s="17" t="s">
        <v>376</v>
      </c>
      <c r="E66" s="103">
        <v>0</v>
      </c>
      <c r="F66" s="103">
        <v>55</v>
      </c>
      <c r="G66" s="103">
        <v>54.79</v>
      </c>
      <c r="H66" s="114">
        <f t="shared" si="0"/>
        <v>99.61818181818181</v>
      </c>
    </row>
    <row r="67" spans="1:8" s="33" customFormat="1" ht="27" customHeight="1">
      <c r="A67" s="88"/>
      <c r="B67" s="89"/>
      <c r="C67" s="90">
        <v>6050</v>
      </c>
      <c r="D67" s="17" t="s">
        <v>84</v>
      </c>
      <c r="E67" s="110">
        <f>SUM(E68)</f>
        <v>65000</v>
      </c>
      <c r="F67" s="110">
        <f>SUM(F68)</f>
        <v>65000</v>
      </c>
      <c r="G67" s="110">
        <f>SUM(G68)</f>
        <v>65000</v>
      </c>
      <c r="H67" s="110">
        <f t="shared" si="0"/>
        <v>100</v>
      </c>
    </row>
    <row r="68" spans="1:8" s="36" customFormat="1" ht="21" customHeight="1">
      <c r="A68" s="60"/>
      <c r="B68" s="122"/>
      <c r="C68" s="140"/>
      <c r="D68" s="65" t="s">
        <v>311</v>
      </c>
      <c r="E68" s="114">
        <v>65000</v>
      </c>
      <c r="F68" s="114">
        <v>65000</v>
      </c>
      <c r="G68" s="114">
        <v>65000</v>
      </c>
      <c r="H68" s="114">
        <f t="shared" si="0"/>
        <v>100</v>
      </c>
    </row>
    <row r="69" spans="1:8" s="33" customFormat="1" ht="24.75" customHeight="1">
      <c r="A69" s="88"/>
      <c r="B69" s="89"/>
      <c r="C69" s="90">
        <v>6058</v>
      </c>
      <c r="D69" s="17" t="s">
        <v>84</v>
      </c>
      <c r="E69" s="103">
        <f>SUM(E70)</f>
        <v>5717636</v>
      </c>
      <c r="F69" s="103">
        <f>SUM(F70)</f>
        <v>5717636</v>
      </c>
      <c r="G69" s="103">
        <f>SUM(G70)</f>
        <v>5717635.59</v>
      </c>
      <c r="H69" s="110">
        <f t="shared" si="0"/>
        <v>99.99999282920423</v>
      </c>
    </row>
    <row r="70" spans="1:8" s="33" customFormat="1" ht="49.5" customHeight="1">
      <c r="A70" s="88"/>
      <c r="B70" s="89"/>
      <c r="C70" s="90"/>
      <c r="D70" s="65" t="s">
        <v>247</v>
      </c>
      <c r="E70" s="63">
        <v>5717636</v>
      </c>
      <c r="F70" s="63">
        <v>5717636</v>
      </c>
      <c r="G70" s="63">
        <v>5717635.59</v>
      </c>
      <c r="H70" s="114">
        <f t="shared" si="0"/>
        <v>99.99999282920423</v>
      </c>
    </row>
    <row r="71" spans="1:8" s="33" customFormat="1" ht="29.25" customHeight="1">
      <c r="A71" s="88"/>
      <c r="B71" s="89"/>
      <c r="C71" s="90">
        <v>6059</v>
      </c>
      <c r="D71" s="17" t="s">
        <v>84</v>
      </c>
      <c r="E71" s="103">
        <f>SUM(E72)</f>
        <v>2950000</v>
      </c>
      <c r="F71" s="103">
        <f>SUM(F72)</f>
        <v>3242500</v>
      </c>
      <c r="G71" s="103">
        <f>SUM(G72)</f>
        <v>3242386.73</v>
      </c>
      <c r="H71" s="110">
        <f t="shared" si="0"/>
        <v>99.9965067077872</v>
      </c>
    </row>
    <row r="72" spans="1:8" s="33" customFormat="1" ht="49.5" customHeight="1">
      <c r="A72" s="88"/>
      <c r="B72" s="89"/>
      <c r="C72" s="90"/>
      <c r="D72" s="65" t="s">
        <v>247</v>
      </c>
      <c r="E72" s="63">
        <v>2950000</v>
      </c>
      <c r="F72" s="63">
        <v>3242500</v>
      </c>
      <c r="G72" s="63">
        <v>3242386.73</v>
      </c>
      <c r="H72" s="114">
        <f t="shared" si="0"/>
        <v>99.9965067077872</v>
      </c>
    </row>
    <row r="73" spans="1:8" s="33" customFormat="1" ht="24" customHeight="1">
      <c r="A73" s="88"/>
      <c r="B73" s="89" t="s">
        <v>151</v>
      </c>
      <c r="C73" s="97"/>
      <c r="D73" s="17" t="s">
        <v>152</v>
      </c>
      <c r="E73" s="103">
        <f>SUM(E74:E74)</f>
        <v>287000</v>
      </c>
      <c r="F73" s="103">
        <f>SUM(F74:F74)</f>
        <v>284954</v>
      </c>
      <c r="G73" s="103">
        <f>SUM(G74:G74)</f>
        <v>280440.75</v>
      </c>
      <c r="H73" s="110">
        <f aca="true" t="shared" si="7" ref="H73:H91">G73/F73*100</f>
        <v>98.41614786948068</v>
      </c>
    </row>
    <row r="74" spans="1:8" s="33" customFormat="1" ht="24" customHeight="1">
      <c r="A74" s="88"/>
      <c r="B74" s="64"/>
      <c r="C74" s="90">
        <v>6050</v>
      </c>
      <c r="D74" s="17" t="s">
        <v>84</v>
      </c>
      <c r="E74" s="103">
        <f>SUM(E76:E81)</f>
        <v>287000</v>
      </c>
      <c r="F74" s="103">
        <f>SUM(F76:F81)</f>
        <v>284954</v>
      </c>
      <c r="G74" s="103">
        <f>SUM(G76:G81)</f>
        <v>280440.75</v>
      </c>
      <c r="H74" s="110">
        <f t="shared" si="7"/>
        <v>98.41614786948068</v>
      </c>
    </row>
    <row r="75" spans="1:8" s="36" customFormat="1" ht="22.5" customHeight="1" hidden="1">
      <c r="A75" s="60"/>
      <c r="B75" s="57"/>
      <c r="C75" s="140"/>
      <c r="D75" s="62" t="s">
        <v>288</v>
      </c>
      <c r="E75" s="63">
        <v>180000</v>
      </c>
      <c r="F75" s="63">
        <v>180000</v>
      </c>
      <c r="G75" s="63">
        <v>180000</v>
      </c>
      <c r="H75" s="110">
        <f t="shared" si="7"/>
        <v>100</v>
      </c>
    </row>
    <row r="76" spans="1:8" s="36" customFormat="1" ht="27" customHeight="1">
      <c r="A76" s="60"/>
      <c r="B76" s="57"/>
      <c r="C76" s="140"/>
      <c r="D76" s="62" t="s">
        <v>331</v>
      </c>
      <c r="E76" s="63">
        <v>183000</v>
      </c>
      <c r="F76" s="63">
        <v>171000</v>
      </c>
      <c r="G76" s="63">
        <v>166497.63</v>
      </c>
      <c r="H76" s="114">
        <f t="shared" si="7"/>
        <v>97.3670350877193</v>
      </c>
    </row>
    <row r="77" spans="1:8" s="36" customFormat="1" ht="40.5" customHeight="1">
      <c r="A77" s="60"/>
      <c r="B77" s="57"/>
      <c r="C77" s="140"/>
      <c r="D77" s="62" t="s">
        <v>291</v>
      </c>
      <c r="E77" s="63">
        <v>80000</v>
      </c>
      <c r="F77" s="63">
        <v>93580</v>
      </c>
      <c r="G77" s="63">
        <v>93577.62</v>
      </c>
      <c r="H77" s="114">
        <f t="shared" si="7"/>
        <v>99.99745672152169</v>
      </c>
    </row>
    <row r="78" spans="1:8" s="33" customFormat="1" ht="28.5" customHeight="1">
      <c r="A78" s="88"/>
      <c r="B78" s="64"/>
      <c r="C78" s="90"/>
      <c r="D78" s="62" t="s">
        <v>334</v>
      </c>
      <c r="E78" s="114">
        <v>18000</v>
      </c>
      <c r="F78" s="114">
        <v>15910</v>
      </c>
      <c r="G78" s="114">
        <f>11904.2+4000</f>
        <v>15904.2</v>
      </c>
      <c r="H78" s="114">
        <f t="shared" si="7"/>
        <v>99.96354494028913</v>
      </c>
    </row>
    <row r="79" spans="1:8" s="33" customFormat="1" ht="19.5" customHeight="1">
      <c r="A79" s="60"/>
      <c r="B79" s="57"/>
      <c r="C79" s="61"/>
      <c r="D79" s="62" t="s">
        <v>239</v>
      </c>
      <c r="E79" s="114">
        <v>3000</v>
      </c>
      <c r="F79" s="114">
        <v>684</v>
      </c>
      <c r="G79" s="114">
        <v>683.2</v>
      </c>
      <c r="H79" s="114">
        <f t="shared" si="7"/>
        <v>99.88304093567251</v>
      </c>
    </row>
    <row r="80" spans="1:8" s="33" customFormat="1" ht="19.5" customHeight="1">
      <c r="A80" s="60"/>
      <c r="B80" s="57"/>
      <c r="C80" s="61"/>
      <c r="D80" s="62" t="s">
        <v>240</v>
      </c>
      <c r="E80" s="114">
        <v>3000</v>
      </c>
      <c r="F80" s="114">
        <v>3000</v>
      </c>
      <c r="G80" s="114">
        <v>2999.25</v>
      </c>
      <c r="H80" s="114">
        <f t="shared" si="7"/>
        <v>99.97500000000001</v>
      </c>
    </row>
    <row r="81" spans="1:8" s="36" customFormat="1" ht="19.5" customHeight="1">
      <c r="A81" s="122"/>
      <c r="B81" s="57"/>
      <c r="C81" s="203"/>
      <c r="D81" s="201" t="s">
        <v>362</v>
      </c>
      <c r="E81" s="202">
        <v>0</v>
      </c>
      <c r="F81" s="202">
        <v>780</v>
      </c>
      <c r="G81" s="202">
        <v>778.85</v>
      </c>
      <c r="H81" s="114">
        <f t="shared" si="7"/>
        <v>99.8525641025641</v>
      </c>
    </row>
    <row r="82" spans="1:8" s="51" customFormat="1" ht="27.75" customHeight="1">
      <c r="A82" s="42">
        <v>921</v>
      </c>
      <c r="B82" s="6"/>
      <c r="C82" s="15"/>
      <c r="D82" s="204" t="s">
        <v>154</v>
      </c>
      <c r="E82" s="205">
        <f aca="true" t="shared" si="8" ref="E82:G83">SUM(E83)</f>
        <v>0</v>
      </c>
      <c r="F82" s="205">
        <f t="shared" si="8"/>
        <v>11570</v>
      </c>
      <c r="G82" s="205">
        <f t="shared" si="8"/>
        <v>11488.5</v>
      </c>
      <c r="H82" s="52">
        <f t="shared" si="7"/>
        <v>99.29559204840103</v>
      </c>
    </row>
    <row r="83" spans="1:8" s="33" customFormat="1" ht="25.5" customHeight="1">
      <c r="A83" s="89"/>
      <c r="B83" s="64">
        <v>92109</v>
      </c>
      <c r="C83" s="99"/>
      <c r="D83" s="206" t="s">
        <v>366</v>
      </c>
      <c r="E83" s="197">
        <f t="shared" si="8"/>
        <v>0</v>
      </c>
      <c r="F83" s="197">
        <f t="shared" si="8"/>
        <v>11570</v>
      </c>
      <c r="G83" s="197">
        <f t="shared" si="8"/>
        <v>11488.5</v>
      </c>
      <c r="H83" s="110">
        <f t="shared" si="7"/>
        <v>99.29559204840103</v>
      </c>
    </row>
    <row r="84" spans="1:8" s="33" customFormat="1" ht="28.5" customHeight="1">
      <c r="A84" s="89"/>
      <c r="B84" s="64"/>
      <c r="C84" s="99">
        <v>6060</v>
      </c>
      <c r="D84" s="17" t="s">
        <v>107</v>
      </c>
      <c r="E84" s="197">
        <f>SUM(E85:E86)</f>
        <v>0</v>
      </c>
      <c r="F84" s="197">
        <f>SUM(F85:F86)</f>
        <v>11570</v>
      </c>
      <c r="G84" s="197">
        <f>SUM(G85:G86)</f>
        <v>11488.5</v>
      </c>
      <c r="H84" s="110">
        <f t="shared" si="7"/>
        <v>99.29559204840103</v>
      </c>
    </row>
    <row r="85" spans="1:8" s="33" customFormat="1" ht="27.75" customHeight="1">
      <c r="A85" s="89"/>
      <c r="B85" s="64"/>
      <c r="C85" s="99"/>
      <c r="D85" s="201" t="s">
        <v>400</v>
      </c>
      <c r="E85" s="202">
        <v>0</v>
      </c>
      <c r="F85" s="202">
        <v>4434</v>
      </c>
      <c r="G85" s="202">
        <v>4433.48</v>
      </c>
      <c r="H85" s="114">
        <f t="shared" si="7"/>
        <v>99.98827244023454</v>
      </c>
    </row>
    <row r="86" spans="1:8" s="36" customFormat="1" ht="27" customHeight="1">
      <c r="A86" s="122"/>
      <c r="B86" s="57"/>
      <c r="C86" s="203"/>
      <c r="D86" s="201" t="s">
        <v>367</v>
      </c>
      <c r="E86" s="202">
        <v>0</v>
      </c>
      <c r="F86" s="202">
        <v>7136</v>
      </c>
      <c r="G86" s="202">
        <f>4119.7+2935.32</f>
        <v>7055.02</v>
      </c>
      <c r="H86" s="114">
        <f t="shared" si="7"/>
        <v>98.86519058295966</v>
      </c>
    </row>
    <row r="87" spans="1:8" s="51" customFormat="1" ht="27.75" customHeight="1">
      <c r="A87" s="42">
        <v>926</v>
      </c>
      <c r="B87" s="6"/>
      <c r="C87" s="15"/>
      <c r="D87" s="47" t="s">
        <v>77</v>
      </c>
      <c r="E87" s="205">
        <f>SUM(E86)</f>
        <v>0</v>
      </c>
      <c r="F87" s="205">
        <f>SUM(F88)</f>
        <v>13160</v>
      </c>
      <c r="G87" s="205">
        <f>SUM(G88)</f>
        <v>13159.85</v>
      </c>
      <c r="H87" s="52">
        <f t="shared" si="7"/>
        <v>99.99886018237082</v>
      </c>
    </row>
    <row r="88" spans="1:8" s="33" customFormat="1" ht="25.5" customHeight="1">
      <c r="A88" s="89"/>
      <c r="B88" s="64">
        <v>92605</v>
      </c>
      <c r="C88" s="99"/>
      <c r="D88" s="49" t="s">
        <v>78</v>
      </c>
      <c r="E88" s="197">
        <f aca="true" t="shared" si="9" ref="E88:G89">SUM(E89)</f>
        <v>0</v>
      </c>
      <c r="F88" s="197">
        <f t="shared" si="9"/>
        <v>13160</v>
      </c>
      <c r="G88" s="197">
        <f t="shared" si="9"/>
        <v>13159.85</v>
      </c>
      <c r="H88" s="110">
        <f t="shared" si="7"/>
        <v>99.99886018237082</v>
      </c>
    </row>
    <row r="89" spans="1:8" s="33" customFormat="1" ht="27.75" customHeight="1">
      <c r="A89" s="89"/>
      <c r="B89" s="64"/>
      <c r="C89" s="99">
        <v>6050</v>
      </c>
      <c r="D89" s="17" t="s">
        <v>84</v>
      </c>
      <c r="E89" s="197">
        <f t="shared" si="9"/>
        <v>0</v>
      </c>
      <c r="F89" s="197">
        <f t="shared" si="9"/>
        <v>13160</v>
      </c>
      <c r="G89" s="197">
        <f t="shared" si="9"/>
        <v>13159.85</v>
      </c>
      <c r="H89" s="110">
        <f t="shared" si="7"/>
        <v>99.99886018237082</v>
      </c>
    </row>
    <row r="90" spans="1:8" s="36" customFormat="1" ht="44.25" customHeight="1">
      <c r="A90" s="122"/>
      <c r="B90" s="57"/>
      <c r="C90" s="203"/>
      <c r="D90" s="201" t="s">
        <v>413</v>
      </c>
      <c r="E90" s="202">
        <v>0</v>
      </c>
      <c r="F90" s="202">
        <v>13160</v>
      </c>
      <c r="G90" s="202">
        <v>13159.85</v>
      </c>
      <c r="H90" s="114">
        <f t="shared" si="7"/>
        <v>99.99886018237082</v>
      </c>
    </row>
    <row r="91" spans="1:8" s="9" customFormat="1" ht="23.25" customHeight="1">
      <c r="A91" s="11"/>
      <c r="B91" s="11"/>
      <c r="C91" s="11"/>
      <c r="D91" s="154" t="s">
        <v>79</v>
      </c>
      <c r="E91" s="69">
        <f>E8+E34+E40+E44+E48+E52+E63+E87+E82</f>
        <v>9905245</v>
      </c>
      <c r="F91" s="69">
        <f>F8+F34+F40+F44+F48+F52+F63+F87+F82+F59</f>
        <v>11047868</v>
      </c>
      <c r="G91" s="69">
        <f>SUM(G87,G82,G63,G59,G52,G48,G44,G40,G34,G8,)</f>
        <v>11009062.25</v>
      </c>
      <c r="H91" s="52">
        <f t="shared" si="7"/>
        <v>99.64874897129474</v>
      </c>
    </row>
    <row r="94" spans="5:7" ht="12.75">
      <c r="E94" s="66"/>
      <c r="F94" s="66"/>
      <c r="G94" s="66"/>
    </row>
    <row r="95" spans="5:7" ht="12.75">
      <c r="E95" s="66"/>
      <c r="F95" s="66"/>
      <c r="G95" s="66"/>
    </row>
    <row r="96" spans="5:7" ht="12.75">
      <c r="E96" s="66"/>
      <c r="F96" s="66"/>
      <c r="G96" s="66"/>
    </row>
    <row r="108" spans="5:7" ht="12.75">
      <c r="E108" t="s">
        <v>274</v>
      </c>
      <c r="F108" t="s">
        <v>274</v>
      </c>
      <c r="G108" t="s">
        <v>274</v>
      </c>
    </row>
    <row r="109" spans="5:7" ht="12.75">
      <c r="E109" t="s">
        <v>275</v>
      </c>
      <c r="F109" t="s">
        <v>275</v>
      </c>
      <c r="G109" t="s">
        <v>275</v>
      </c>
    </row>
  </sheetData>
  <mergeCells count="8">
    <mergeCell ref="A5:E5"/>
    <mergeCell ref="F6:F7"/>
    <mergeCell ref="G6:H6"/>
    <mergeCell ref="A6:A7"/>
    <mergeCell ref="B6:B7"/>
    <mergeCell ref="C6:C7"/>
    <mergeCell ref="D6:D7"/>
    <mergeCell ref="E6:E7"/>
  </mergeCells>
  <printOptions horizontalCentered="1"/>
  <pageMargins left="0.57" right="0.43" top="0.7874015748031497" bottom="0.7874015748031497" header="0.5118110236220472" footer="0.31496062992125984"/>
  <pageSetup horizontalDpi="600" verticalDpi="600" orientation="portrait" paperSize="9" r:id="rId3"/>
  <headerFooter alignWithMargins="0">
    <oddFooter>&amp;C&amp;8Wydatki majątkowe - str.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49">
      <selection activeCell="B59" sqref="B59"/>
    </sheetView>
  </sheetViews>
  <sheetFormatPr defaultColWidth="9.00390625" defaultRowHeight="12.75"/>
  <cols>
    <col min="1" max="1" width="5.375" style="9" customWidth="1"/>
    <col min="2" max="2" width="7.375" style="9" customWidth="1"/>
    <col min="3" max="3" width="5.00390625" style="9" customWidth="1"/>
    <col min="4" max="4" width="27.00390625" style="9" customWidth="1"/>
    <col min="5" max="6" width="12.875" style="0" customWidth="1"/>
    <col min="7" max="7" width="12.75390625" style="0" customWidth="1"/>
    <col min="8" max="8" width="6.625" style="0" customWidth="1"/>
  </cols>
  <sheetData>
    <row r="1" spans="5:8" ht="12.75">
      <c r="E1" s="75"/>
      <c r="F1" s="75" t="s">
        <v>462</v>
      </c>
      <c r="G1" s="75"/>
      <c r="H1" s="75"/>
    </row>
    <row r="2" spans="5:8" ht="12.75">
      <c r="E2" s="75"/>
      <c r="F2" s="75" t="s">
        <v>432</v>
      </c>
      <c r="G2" s="75"/>
      <c r="H2" s="75"/>
    </row>
    <row r="3" spans="5:8" ht="12.75">
      <c r="E3" s="75"/>
      <c r="F3" s="75" t="s">
        <v>433</v>
      </c>
      <c r="G3" s="75"/>
      <c r="H3" s="75"/>
    </row>
    <row r="4" spans="5:8" ht="12.75">
      <c r="E4" s="75"/>
      <c r="F4" s="75" t="s">
        <v>434</v>
      </c>
      <c r="G4" s="75"/>
      <c r="H4" s="75"/>
    </row>
    <row r="5" spans="1:7" ht="48.75" customHeight="1">
      <c r="A5" s="278" t="s">
        <v>461</v>
      </c>
      <c r="B5" s="278"/>
      <c r="C5" s="278"/>
      <c r="D5" s="278"/>
      <c r="E5" s="278"/>
      <c r="F5" s="278"/>
      <c r="G5" s="278"/>
    </row>
    <row r="6" spans="1:7" ht="22.5" customHeight="1">
      <c r="A6" s="319" t="s">
        <v>429</v>
      </c>
      <c r="B6" s="319"/>
      <c r="C6" s="319"/>
      <c r="D6" s="319"/>
      <c r="E6" s="319"/>
      <c r="F6" s="319"/>
      <c r="G6" s="319"/>
    </row>
    <row r="7" spans="1:8" ht="14.25" customHeight="1">
      <c r="A7" s="282" t="s">
        <v>0</v>
      </c>
      <c r="B7" s="282" t="s">
        <v>1</v>
      </c>
      <c r="C7" s="282" t="s">
        <v>2</v>
      </c>
      <c r="D7" s="282" t="s">
        <v>3</v>
      </c>
      <c r="E7" s="293" t="s">
        <v>160</v>
      </c>
      <c r="F7" s="293" t="s">
        <v>259</v>
      </c>
      <c r="G7" s="318" t="s">
        <v>426</v>
      </c>
      <c r="H7" s="318"/>
    </row>
    <row r="8" spans="1:8" s="155" customFormat="1" ht="17.25" customHeight="1">
      <c r="A8" s="282"/>
      <c r="B8" s="282"/>
      <c r="C8" s="282"/>
      <c r="D8" s="282"/>
      <c r="E8" s="293"/>
      <c r="F8" s="293"/>
      <c r="G8" s="137" t="s">
        <v>427</v>
      </c>
      <c r="H8" s="137" t="s">
        <v>428</v>
      </c>
    </row>
    <row r="9" spans="1:8" s="34" customFormat="1" ht="51" customHeight="1">
      <c r="A9" s="2">
        <v>756</v>
      </c>
      <c r="B9" s="2"/>
      <c r="C9" s="2"/>
      <c r="D9" s="54" t="s">
        <v>32</v>
      </c>
      <c r="E9" s="41">
        <f aca="true" t="shared" si="0" ref="E9:G10">SUM(E10)</f>
        <v>280000</v>
      </c>
      <c r="F9" s="41">
        <f t="shared" si="0"/>
        <v>308561</v>
      </c>
      <c r="G9" s="41">
        <f t="shared" si="0"/>
        <v>309816.45</v>
      </c>
      <c r="H9" s="41">
        <f>G9/F9*100</f>
        <v>100.40687254708145</v>
      </c>
    </row>
    <row r="10" spans="1:8" s="156" customFormat="1" ht="50.25" customHeight="1">
      <c r="A10" s="70"/>
      <c r="B10" s="64">
        <v>75618</v>
      </c>
      <c r="C10" s="70"/>
      <c r="D10" s="55" t="s">
        <v>176</v>
      </c>
      <c r="E10" s="145">
        <f>SUM(E11)</f>
        <v>280000</v>
      </c>
      <c r="F10" s="145">
        <f t="shared" si="0"/>
        <v>308561</v>
      </c>
      <c r="G10" s="145">
        <f t="shared" si="0"/>
        <v>309816.45</v>
      </c>
      <c r="H10" s="145">
        <f>G10/F10*100</f>
        <v>100.40687254708145</v>
      </c>
    </row>
    <row r="11" spans="1:8" s="156" customFormat="1" ht="28.5" customHeight="1">
      <c r="A11" s="70"/>
      <c r="B11" s="70"/>
      <c r="C11" s="157" t="s">
        <v>216</v>
      </c>
      <c r="D11" s="55" t="s">
        <v>397</v>
      </c>
      <c r="E11" s="145">
        <v>280000</v>
      </c>
      <c r="F11" s="145">
        <v>308561</v>
      </c>
      <c r="G11" s="145">
        <v>309816.45</v>
      </c>
      <c r="H11" s="145">
        <f>G11/F11*100</f>
        <v>100.40687254708145</v>
      </c>
    </row>
    <row r="12" spans="1:8" s="1" customFormat="1" ht="21" customHeight="1">
      <c r="A12" s="53"/>
      <c r="B12" s="53"/>
      <c r="C12" s="53"/>
      <c r="D12" s="2" t="s">
        <v>79</v>
      </c>
      <c r="E12" s="41">
        <f>SUM(E9)</f>
        <v>280000</v>
      </c>
      <c r="F12" s="41">
        <f>SUM(F9)</f>
        <v>308561</v>
      </c>
      <c r="G12" s="41">
        <f>SUM(G9)</f>
        <v>309816.45</v>
      </c>
      <c r="H12" s="41">
        <f>G12/F12*100</f>
        <v>100.40687254708145</v>
      </c>
    </row>
    <row r="13" spans="1:7" ht="26.25" customHeight="1">
      <c r="A13" s="319" t="s">
        <v>463</v>
      </c>
      <c r="B13" s="319"/>
      <c r="C13" s="319"/>
      <c r="D13" s="319"/>
      <c r="E13" s="319"/>
      <c r="F13" s="319"/>
      <c r="G13" s="319"/>
    </row>
    <row r="14" spans="1:8" ht="16.5" customHeight="1">
      <c r="A14" s="282" t="s">
        <v>0</v>
      </c>
      <c r="B14" s="282" t="s">
        <v>1</v>
      </c>
      <c r="C14" s="282" t="s">
        <v>2</v>
      </c>
      <c r="D14" s="282" t="s">
        <v>3</v>
      </c>
      <c r="E14" s="293" t="s">
        <v>160</v>
      </c>
      <c r="F14" s="293" t="s">
        <v>259</v>
      </c>
      <c r="G14" s="279" t="s">
        <v>426</v>
      </c>
      <c r="H14" s="317"/>
    </row>
    <row r="15" spans="1:8" s="163" customFormat="1" ht="18" customHeight="1">
      <c r="A15" s="282"/>
      <c r="B15" s="282"/>
      <c r="C15" s="282"/>
      <c r="D15" s="282"/>
      <c r="E15" s="293"/>
      <c r="F15" s="293"/>
      <c r="G15" s="137" t="s">
        <v>427</v>
      </c>
      <c r="H15" s="137" t="s">
        <v>428</v>
      </c>
    </row>
    <row r="16" spans="1:8" s="170" customFormat="1" ht="23.25" customHeight="1">
      <c r="A16" s="2">
        <v>750</v>
      </c>
      <c r="B16" s="2"/>
      <c r="C16" s="2"/>
      <c r="D16" s="207" t="s">
        <v>94</v>
      </c>
      <c r="E16" s="190">
        <f>SUM(E17)</f>
        <v>0</v>
      </c>
      <c r="F16" s="190">
        <f>SUM(F17)</f>
        <v>5652</v>
      </c>
      <c r="G16" s="190">
        <f>SUM(G17)</f>
        <v>5647.67</v>
      </c>
      <c r="H16" s="190">
        <f>G16/F16*100</f>
        <v>99.92338995046002</v>
      </c>
    </row>
    <row r="17" spans="1:8" s="163" customFormat="1" ht="23.25" customHeight="1">
      <c r="A17" s="70"/>
      <c r="B17" s="70">
        <v>75023</v>
      </c>
      <c r="C17" s="70"/>
      <c r="D17" s="49" t="s">
        <v>22</v>
      </c>
      <c r="E17" s="177">
        <f>SUM(E18:E22)</f>
        <v>0</v>
      </c>
      <c r="F17" s="177">
        <f>SUM(F18:F22)</f>
        <v>5652</v>
      </c>
      <c r="G17" s="177">
        <f>SUM(G18:G22)</f>
        <v>5647.67</v>
      </c>
      <c r="H17" s="177">
        <f>G17/F17*100</f>
        <v>99.92338995046002</v>
      </c>
    </row>
    <row r="18" spans="1:8" s="163" customFormat="1" ht="23.25" customHeight="1">
      <c r="A18" s="70"/>
      <c r="B18" s="70"/>
      <c r="C18" s="70">
        <v>4010</v>
      </c>
      <c r="D18" s="49" t="s">
        <v>95</v>
      </c>
      <c r="E18" s="177">
        <v>0</v>
      </c>
      <c r="F18" s="177">
        <v>4060</v>
      </c>
      <c r="G18" s="177">
        <v>4060</v>
      </c>
      <c r="H18" s="177">
        <f aca="true" t="shared" si="1" ref="H18:H56">G18/F18*100</f>
        <v>100</v>
      </c>
    </row>
    <row r="19" spans="1:8" s="163" customFormat="1" ht="23.25" customHeight="1">
      <c r="A19" s="70"/>
      <c r="B19" s="70"/>
      <c r="C19" s="70">
        <v>4110</v>
      </c>
      <c r="D19" s="49" t="s">
        <v>97</v>
      </c>
      <c r="E19" s="177">
        <v>0</v>
      </c>
      <c r="F19" s="177">
        <v>706</v>
      </c>
      <c r="G19" s="177">
        <v>706</v>
      </c>
      <c r="H19" s="177">
        <f t="shared" si="1"/>
        <v>100</v>
      </c>
    </row>
    <row r="20" spans="1:8" s="163" customFormat="1" ht="23.25" customHeight="1">
      <c r="A20" s="70"/>
      <c r="B20" s="70"/>
      <c r="C20" s="70">
        <v>4120</v>
      </c>
      <c r="D20" s="49" t="s">
        <v>98</v>
      </c>
      <c r="E20" s="177">
        <v>0</v>
      </c>
      <c r="F20" s="177">
        <v>186</v>
      </c>
      <c r="G20" s="177">
        <v>182.37</v>
      </c>
      <c r="H20" s="177">
        <f t="shared" si="1"/>
        <v>98.04838709677419</v>
      </c>
    </row>
    <row r="21" spans="1:8" s="163" customFormat="1" ht="23.25" customHeight="1">
      <c r="A21" s="70"/>
      <c r="B21" s="70"/>
      <c r="C21" s="70">
        <v>4280</v>
      </c>
      <c r="D21" s="49" t="s">
        <v>252</v>
      </c>
      <c r="E21" s="177">
        <v>0</v>
      </c>
      <c r="F21" s="177">
        <v>245</v>
      </c>
      <c r="G21" s="177">
        <v>245</v>
      </c>
      <c r="H21" s="177">
        <f t="shared" si="1"/>
        <v>100</v>
      </c>
    </row>
    <row r="22" spans="1:8" s="163" customFormat="1" ht="23.25" customHeight="1">
      <c r="A22" s="70"/>
      <c r="B22" s="70"/>
      <c r="C22" s="70">
        <v>4440</v>
      </c>
      <c r="D22" s="49" t="s">
        <v>99</v>
      </c>
      <c r="E22" s="177">
        <v>0</v>
      </c>
      <c r="F22" s="177">
        <v>455</v>
      </c>
      <c r="G22" s="177">
        <v>454.3</v>
      </c>
      <c r="H22" s="177">
        <f t="shared" si="1"/>
        <v>99.84615384615385</v>
      </c>
    </row>
    <row r="23" spans="1:8" s="170" customFormat="1" ht="23.25" customHeight="1">
      <c r="A23" s="2">
        <v>851</v>
      </c>
      <c r="B23" s="2"/>
      <c r="C23" s="2"/>
      <c r="D23" s="171" t="s">
        <v>292</v>
      </c>
      <c r="E23" s="172">
        <f>E29+E26+E24</f>
        <v>116829</v>
      </c>
      <c r="F23" s="172">
        <f>F29+F26+F24</f>
        <v>129120</v>
      </c>
      <c r="G23" s="172">
        <f>G29+G26+G24</f>
        <v>127027.82</v>
      </c>
      <c r="H23" s="190">
        <f t="shared" si="1"/>
        <v>98.37966232961587</v>
      </c>
    </row>
    <row r="24" spans="1:8" s="222" customFormat="1" ht="23.25" customHeight="1">
      <c r="A24" s="70"/>
      <c r="B24" s="70">
        <v>85111</v>
      </c>
      <c r="C24" s="70"/>
      <c r="D24" s="68" t="s">
        <v>409</v>
      </c>
      <c r="E24" s="184">
        <f>SUM(E25)</f>
        <v>0</v>
      </c>
      <c r="F24" s="184">
        <f>SUM(F25)</f>
        <v>31500</v>
      </c>
      <c r="G24" s="184">
        <f>SUM(G25)</f>
        <v>31500</v>
      </c>
      <c r="H24" s="177">
        <f t="shared" si="1"/>
        <v>100</v>
      </c>
    </row>
    <row r="25" spans="1:8" s="222" customFormat="1" ht="67.5">
      <c r="A25" s="70"/>
      <c r="B25" s="70"/>
      <c r="C25" s="70">
        <v>6300</v>
      </c>
      <c r="D25" s="17" t="s">
        <v>390</v>
      </c>
      <c r="E25" s="184">
        <v>0</v>
      </c>
      <c r="F25" s="184">
        <v>31500</v>
      </c>
      <c r="G25" s="184">
        <v>31500</v>
      </c>
      <c r="H25" s="177">
        <f t="shared" si="1"/>
        <v>100</v>
      </c>
    </row>
    <row r="26" spans="1:8" s="170" customFormat="1" ht="23.25" customHeight="1">
      <c r="A26" s="2"/>
      <c r="B26" s="70">
        <v>85153</v>
      </c>
      <c r="C26" s="2"/>
      <c r="D26" s="68" t="s">
        <v>335</v>
      </c>
      <c r="E26" s="184">
        <f>SUM(E27:E28)</f>
        <v>24109</v>
      </c>
      <c r="F26" s="184">
        <f>SUM(F27:F28)</f>
        <v>24109</v>
      </c>
      <c r="G26" s="184">
        <f>SUM(G27:G28)</f>
        <v>23109.39</v>
      </c>
      <c r="H26" s="177">
        <f t="shared" si="1"/>
        <v>95.85378904143681</v>
      </c>
    </row>
    <row r="27" spans="1:8" s="170" customFormat="1" ht="23.25" customHeight="1">
      <c r="A27" s="2"/>
      <c r="B27" s="2"/>
      <c r="C27" s="64">
        <v>4300</v>
      </c>
      <c r="D27" s="17" t="s">
        <v>90</v>
      </c>
      <c r="E27" s="184">
        <v>1000</v>
      </c>
      <c r="F27" s="184">
        <v>1000</v>
      </c>
      <c r="G27" s="184">
        <v>0</v>
      </c>
      <c r="H27" s="177">
        <f t="shared" si="1"/>
        <v>0</v>
      </c>
    </row>
    <row r="28" spans="1:8" s="170" customFormat="1" ht="23.25" customHeight="1">
      <c r="A28" s="2"/>
      <c r="B28" s="2"/>
      <c r="C28" s="64">
        <v>6060</v>
      </c>
      <c r="D28" s="49" t="s">
        <v>107</v>
      </c>
      <c r="E28" s="184">
        <v>23109</v>
      </c>
      <c r="F28" s="184">
        <v>23109</v>
      </c>
      <c r="G28" s="184">
        <v>23109.39</v>
      </c>
      <c r="H28" s="177">
        <f t="shared" si="1"/>
        <v>100.0016876541607</v>
      </c>
    </row>
    <row r="29" spans="1:8" s="33" customFormat="1" ht="21.75" customHeight="1">
      <c r="A29" s="89"/>
      <c r="B29" s="89" t="s">
        <v>132</v>
      </c>
      <c r="C29" s="64"/>
      <c r="D29" s="17" t="s">
        <v>64</v>
      </c>
      <c r="E29" s="103">
        <f>SUM(E30:E33)</f>
        <v>92720</v>
      </c>
      <c r="F29" s="103">
        <f>SUM(F30:F33)</f>
        <v>73511</v>
      </c>
      <c r="G29" s="103">
        <f>SUM(G30:G33)</f>
        <v>72418.43000000001</v>
      </c>
      <c r="H29" s="177">
        <f t="shared" si="1"/>
        <v>98.51373263865273</v>
      </c>
    </row>
    <row r="30" spans="1:8" s="33" customFormat="1" ht="56.25">
      <c r="A30" s="89"/>
      <c r="B30" s="89"/>
      <c r="C30" s="64">
        <v>2710</v>
      </c>
      <c r="D30" s="17" t="s">
        <v>391</v>
      </c>
      <c r="E30" s="103">
        <v>0</v>
      </c>
      <c r="F30" s="103">
        <v>10940</v>
      </c>
      <c r="G30" s="103">
        <v>10940</v>
      </c>
      <c r="H30" s="177">
        <f t="shared" si="1"/>
        <v>100</v>
      </c>
    </row>
    <row r="31" spans="1:8" s="33" customFormat="1" ht="33.75">
      <c r="A31" s="89"/>
      <c r="B31" s="89"/>
      <c r="C31" s="64">
        <v>2630</v>
      </c>
      <c r="D31" s="17" t="s">
        <v>315</v>
      </c>
      <c r="E31" s="103">
        <v>43850</v>
      </c>
      <c r="F31" s="103">
        <v>43850</v>
      </c>
      <c r="G31" s="103">
        <v>43850</v>
      </c>
      <c r="H31" s="177">
        <f t="shared" si="1"/>
        <v>100</v>
      </c>
    </row>
    <row r="32" spans="1:8" s="33" customFormat="1" ht="21.75" customHeight="1">
      <c r="A32" s="89"/>
      <c r="B32" s="64"/>
      <c r="C32" s="64">
        <v>4170</v>
      </c>
      <c r="D32" s="17" t="s">
        <v>236</v>
      </c>
      <c r="E32" s="110">
        <v>15000</v>
      </c>
      <c r="F32" s="110">
        <v>15000</v>
      </c>
      <c r="G32" s="110">
        <v>14888.85</v>
      </c>
      <c r="H32" s="177">
        <f t="shared" si="1"/>
        <v>99.259</v>
      </c>
    </row>
    <row r="33" spans="1:8" s="33" customFormat="1" ht="19.5" customHeight="1">
      <c r="A33" s="89"/>
      <c r="B33" s="64"/>
      <c r="C33" s="64">
        <v>4300</v>
      </c>
      <c r="D33" s="17" t="s">
        <v>90</v>
      </c>
      <c r="E33" s="110">
        <v>33870</v>
      </c>
      <c r="F33" s="110">
        <v>3721</v>
      </c>
      <c r="G33" s="110">
        <v>2739.58</v>
      </c>
      <c r="H33" s="177">
        <f t="shared" si="1"/>
        <v>73.62483203439936</v>
      </c>
    </row>
    <row r="34" spans="1:8" s="9" customFormat="1" ht="21.75" customHeight="1">
      <c r="A34" s="42">
        <v>852</v>
      </c>
      <c r="B34" s="6"/>
      <c r="C34" s="6"/>
      <c r="D34" s="28" t="s">
        <v>231</v>
      </c>
      <c r="E34" s="22">
        <f>SUM(E37,E35)</f>
        <v>88171</v>
      </c>
      <c r="F34" s="22">
        <f>SUM(F37,F35)</f>
        <v>114536</v>
      </c>
      <c r="G34" s="22">
        <f>SUM(G37,G35)</f>
        <v>85334.74</v>
      </c>
      <c r="H34" s="190">
        <f t="shared" si="1"/>
        <v>74.50473213662082</v>
      </c>
    </row>
    <row r="35" spans="1:8" s="33" customFormat="1" ht="33.75">
      <c r="A35" s="89"/>
      <c r="B35" s="89">
        <v>85214</v>
      </c>
      <c r="C35" s="64"/>
      <c r="D35" s="17" t="s">
        <v>270</v>
      </c>
      <c r="E35" s="110">
        <f>SUM(E36)</f>
        <v>3000</v>
      </c>
      <c r="F35" s="110">
        <f>SUM(F36)</f>
        <v>3000</v>
      </c>
      <c r="G35" s="110">
        <f>SUM(G36)</f>
        <v>3000</v>
      </c>
      <c r="H35" s="177">
        <f t="shared" si="1"/>
        <v>100</v>
      </c>
    </row>
    <row r="36" spans="1:8" s="33" customFormat="1" ht="21.75" customHeight="1">
      <c r="A36" s="89"/>
      <c r="B36" s="89"/>
      <c r="C36" s="64">
        <v>3110</v>
      </c>
      <c r="D36" s="17" t="s">
        <v>124</v>
      </c>
      <c r="E36" s="110">
        <v>3000</v>
      </c>
      <c r="F36" s="110">
        <v>3000</v>
      </c>
      <c r="G36" s="110">
        <v>3000</v>
      </c>
      <c r="H36" s="177">
        <f t="shared" si="1"/>
        <v>100</v>
      </c>
    </row>
    <row r="37" spans="1:8" s="33" customFormat="1" ht="21.75" customHeight="1">
      <c r="A37" s="89"/>
      <c r="B37" s="89">
        <v>85219</v>
      </c>
      <c r="C37" s="64"/>
      <c r="D37" s="49" t="s">
        <v>68</v>
      </c>
      <c r="E37" s="103">
        <f>SUM(E38:E46)</f>
        <v>85171</v>
      </c>
      <c r="F37" s="103">
        <f>SUM(F38:F46)</f>
        <v>111536</v>
      </c>
      <c r="G37" s="103">
        <f>SUM(G38:G46)</f>
        <v>82334.74</v>
      </c>
      <c r="H37" s="177">
        <f t="shared" si="1"/>
        <v>73.81898221202124</v>
      </c>
    </row>
    <row r="38" spans="1:8" s="33" customFormat="1" ht="21.75" customHeight="1">
      <c r="A38" s="89"/>
      <c r="B38" s="89"/>
      <c r="C38" s="104">
        <v>4010</v>
      </c>
      <c r="D38" s="49" t="s">
        <v>95</v>
      </c>
      <c r="E38" s="110">
        <v>16542</v>
      </c>
      <c r="F38" s="110">
        <v>17953</v>
      </c>
      <c r="G38" s="110">
        <v>17953</v>
      </c>
      <c r="H38" s="177">
        <f t="shared" si="1"/>
        <v>100</v>
      </c>
    </row>
    <row r="39" spans="1:8" s="33" customFormat="1" ht="21.75" customHeight="1">
      <c r="A39" s="89"/>
      <c r="B39" s="89"/>
      <c r="C39" s="104">
        <v>4040</v>
      </c>
      <c r="D39" s="49" t="s">
        <v>96</v>
      </c>
      <c r="E39" s="110">
        <v>1330</v>
      </c>
      <c r="F39" s="110">
        <v>1317</v>
      </c>
      <c r="G39" s="110">
        <v>1316.56</v>
      </c>
      <c r="H39" s="177">
        <f t="shared" si="1"/>
        <v>99.96659073652239</v>
      </c>
    </row>
    <row r="40" spans="1:8" s="33" customFormat="1" ht="21.75" customHeight="1">
      <c r="A40" s="89"/>
      <c r="B40" s="89"/>
      <c r="C40" s="104">
        <v>4110</v>
      </c>
      <c r="D40" s="49" t="s">
        <v>97</v>
      </c>
      <c r="E40" s="110">
        <v>3169</v>
      </c>
      <c r="F40" s="110">
        <v>3225</v>
      </c>
      <c r="G40" s="110">
        <v>3225</v>
      </c>
      <c r="H40" s="177">
        <f t="shared" si="1"/>
        <v>100</v>
      </c>
    </row>
    <row r="41" spans="1:8" s="33" customFormat="1" ht="21.75" customHeight="1">
      <c r="A41" s="89"/>
      <c r="B41" s="89"/>
      <c r="C41" s="104">
        <v>4120</v>
      </c>
      <c r="D41" s="49" t="s">
        <v>98</v>
      </c>
      <c r="E41" s="110">
        <v>438</v>
      </c>
      <c r="F41" s="110">
        <v>446</v>
      </c>
      <c r="G41" s="110">
        <v>446</v>
      </c>
      <c r="H41" s="177">
        <f t="shared" si="1"/>
        <v>100</v>
      </c>
    </row>
    <row r="42" spans="1:8" s="33" customFormat="1" ht="21.75" customHeight="1">
      <c r="A42" s="89"/>
      <c r="B42" s="89"/>
      <c r="C42" s="104">
        <v>4170</v>
      </c>
      <c r="D42" s="49" t="s">
        <v>236</v>
      </c>
      <c r="E42" s="110">
        <v>13200</v>
      </c>
      <c r="F42" s="110">
        <v>13200</v>
      </c>
      <c r="G42" s="110">
        <v>13200</v>
      </c>
      <c r="H42" s="177">
        <f t="shared" si="1"/>
        <v>100</v>
      </c>
    </row>
    <row r="43" spans="1:8" s="33" customFormat="1" ht="21.75" customHeight="1">
      <c r="A43" s="89"/>
      <c r="B43" s="89"/>
      <c r="C43" s="104">
        <v>4210</v>
      </c>
      <c r="D43" s="17" t="s">
        <v>103</v>
      </c>
      <c r="E43" s="110">
        <v>7300</v>
      </c>
      <c r="F43" s="110">
        <v>8800</v>
      </c>
      <c r="G43" s="110">
        <v>8800</v>
      </c>
      <c r="H43" s="177">
        <f t="shared" si="1"/>
        <v>100</v>
      </c>
    </row>
    <row r="44" spans="1:8" s="33" customFormat="1" ht="21.75" customHeight="1">
      <c r="A44" s="89"/>
      <c r="B44" s="89"/>
      <c r="C44" s="104">
        <v>4300</v>
      </c>
      <c r="D44" s="17" t="s">
        <v>90</v>
      </c>
      <c r="E44" s="110">
        <v>41747</v>
      </c>
      <c r="F44" s="110">
        <v>65036</v>
      </c>
      <c r="G44" s="110">
        <v>35835.83</v>
      </c>
      <c r="H44" s="177">
        <f t="shared" si="1"/>
        <v>55.101528384279476</v>
      </c>
    </row>
    <row r="45" spans="1:8" s="33" customFormat="1" ht="21.75" customHeight="1">
      <c r="A45" s="89"/>
      <c r="B45" s="89"/>
      <c r="C45" s="104">
        <v>4410</v>
      </c>
      <c r="D45" s="49" t="s">
        <v>101</v>
      </c>
      <c r="E45" s="110">
        <v>700</v>
      </c>
      <c r="F45" s="110">
        <v>794</v>
      </c>
      <c r="G45" s="110">
        <v>794.1</v>
      </c>
      <c r="H45" s="177">
        <f t="shared" si="1"/>
        <v>100.01259445843829</v>
      </c>
    </row>
    <row r="46" spans="1:8" s="33" customFormat="1" ht="26.25" customHeight="1">
      <c r="A46" s="89"/>
      <c r="B46" s="89"/>
      <c r="C46" s="104">
        <v>4440</v>
      </c>
      <c r="D46" s="49" t="s">
        <v>99</v>
      </c>
      <c r="E46" s="110">
        <v>745</v>
      </c>
      <c r="F46" s="110">
        <v>765</v>
      </c>
      <c r="G46" s="110">
        <v>764.25</v>
      </c>
      <c r="H46" s="177">
        <f t="shared" si="1"/>
        <v>99.90196078431373</v>
      </c>
    </row>
    <row r="47" spans="1:8" s="9" customFormat="1" ht="24.75" customHeight="1">
      <c r="A47" s="42" t="s">
        <v>135</v>
      </c>
      <c r="B47" s="6"/>
      <c r="C47" s="6"/>
      <c r="D47" s="28" t="s">
        <v>69</v>
      </c>
      <c r="E47" s="22">
        <f>SUM(E48)</f>
        <v>65000</v>
      </c>
      <c r="F47" s="22">
        <f>SUM(F48)</f>
        <v>49253</v>
      </c>
      <c r="G47" s="22">
        <f>SUM(G48)</f>
        <v>48525.9</v>
      </c>
      <c r="H47" s="190">
        <f t="shared" si="1"/>
        <v>98.5237447465129</v>
      </c>
    </row>
    <row r="48" spans="1:8" s="33" customFormat="1" ht="33.75">
      <c r="A48" s="89"/>
      <c r="B48" s="89" t="s">
        <v>139</v>
      </c>
      <c r="C48" s="64"/>
      <c r="D48" s="17" t="s">
        <v>140</v>
      </c>
      <c r="E48" s="103">
        <f>SUM(E49:E52)</f>
        <v>65000</v>
      </c>
      <c r="F48" s="103">
        <f>SUM(F49:F52)</f>
        <v>49253</v>
      </c>
      <c r="G48" s="103">
        <f>SUM(G49:G52)</f>
        <v>48525.9</v>
      </c>
      <c r="H48" s="177">
        <f t="shared" si="1"/>
        <v>98.5237447465129</v>
      </c>
    </row>
    <row r="49" spans="1:8" s="33" customFormat="1" ht="33.75">
      <c r="A49" s="89"/>
      <c r="B49" s="89"/>
      <c r="C49" s="64">
        <v>2630</v>
      </c>
      <c r="D49" s="17" t="s">
        <v>315</v>
      </c>
      <c r="E49" s="103">
        <v>0</v>
      </c>
      <c r="F49" s="103">
        <v>28905</v>
      </c>
      <c r="G49" s="103">
        <v>28620</v>
      </c>
      <c r="H49" s="177">
        <f t="shared" si="1"/>
        <v>99.0140114167099</v>
      </c>
    </row>
    <row r="50" spans="1:8" s="33" customFormat="1" ht="21" customHeight="1">
      <c r="A50" s="89"/>
      <c r="B50" s="89"/>
      <c r="C50" s="64">
        <v>4210</v>
      </c>
      <c r="D50" s="17" t="s">
        <v>103</v>
      </c>
      <c r="E50" s="110">
        <v>5500</v>
      </c>
      <c r="F50" s="110">
        <v>5305</v>
      </c>
      <c r="G50" s="110">
        <v>4905.9</v>
      </c>
      <c r="H50" s="177">
        <f t="shared" si="1"/>
        <v>92.47690857681432</v>
      </c>
    </row>
    <row r="51" spans="1:8" s="33" customFormat="1" ht="21.75" customHeight="1">
      <c r="A51" s="64"/>
      <c r="B51" s="64"/>
      <c r="C51" s="64">
        <v>4300</v>
      </c>
      <c r="D51" s="17" t="s">
        <v>90</v>
      </c>
      <c r="E51" s="110">
        <v>59500</v>
      </c>
      <c r="F51" s="110">
        <v>43</v>
      </c>
      <c r="G51" s="110">
        <v>0</v>
      </c>
      <c r="H51" s="177">
        <f t="shared" si="1"/>
        <v>0</v>
      </c>
    </row>
    <row r="52" spans="1:8" s="33" customFormat="1" ht="21.75" customHeight="1">
      <c r="A52" s="64"/>
      <c r="B52" s="64"/>
      <c r="C52" s="64">
        <v>6050</v>
      </c>
      <c r="D52" s="17" t="s">
        <v>84</v>
      </c>
      <c r="E52" s="110">
        <v>0</v>
      </c>
      <c r="F52" s="110">
        <v>15000</v>
      </c>
      <c r="G52" s="110">
        <v>15000</v>
      </c>
      <c r="H52" s="177">
        <f t="shared" si="1"/>
        <v>100</v>
      </c>
    </row>
    <row r="53" spans="1:8" s="9" customFormat="1" ht="21.75" customHeight="1">
      <c r="A53" s="42" t="s">
        <v>159</v>
      </c>
      <c r="B53" s="6"/>
      <c r="C53" s="6"/>
      <c r="D53" s="28" t="s">
        <v>77</v>
      </c>
      <c r="E53" s="22">
        <f>E54</f>
        <v>10000</v>
      </c>
      <c r="F53" s="22">
        <f>F54</f>
        <v>10000</v>
      </c>
      <c r="G53" s="22">
        <f>G54</f>
        <v>10000</v>
      </c>
      <c r="H53" s="190">
        <f t="shared" si="1"/>
        <v>100</v>
      </c>
    </row>
    <row r="54" spans="1:8" s="33" customFormat="1" ht="24" customHeight="1">
      <c r="A54" s="64"/>
      <c r="B54" s="99">
        <v>92605</v>
      </c>
      <c r="C54" s="64"/>
      <c r="D54" s="17" t="s">
        <v>78</v>
      </c>
      <c r="E54" s="110">
        <f>SUM(E55:E55)</f>
        <v>10000</v>
      </c>
      <c r="F54" s="110">
        <f>SUM(F55:F55)</f>
        <v>10000</v>
      </c>
      <c r="G54" s="110">
        <f>SUM(G55:G55)</f>
        <v>10000</v>
      </c>
      <c r="H54" s="177">
        <f t="shared" si="1"/>
        <v>100</v>
      </c>
    </row>
    <row r="55" spans="1:8" s="33" customFormat="1" ht="23.25" customHeight="1">
      <c r="A55" s="64"/>
      <c r="B55" s="99"/>
      <c r="C55" s="64">
        <v>4170</v>
      </c>
      <c r="D55" s="17" t="s">
        <v>236</v>
      </c>
      <c r="E55" s="110">
        <v>10000</v>
      </c>
      <c r="F55" s="110">
        <v>10000</v>
      </c>
      <c r="G55" s="110">
        <v>10000</v>
      </c>
      <c r="H55" s="177">
        <f t="shared" si="1"/>
        <v>100</v>
      </c>
    </row>
    <row r="56" spans="1:8" s="51" customFormat="1" ht="22.5" customHeight="1">
      <c r="A56" s="158"/>
      <c r="B56" s="158"/>
      <c r="C56" s="158"/>
      <c r="D56" s="7" t="s">
        <v>79</v>
      </c>
      <c r="E56" s="22">
        <f>E34+E23+E47+E53+E16</f>
        <v>280000</v>
      </c>
      <c r="F56" s="22">
        <f>F34+F23+F47+F53+F16</f>
        <v>308561</v>
      </c>
      <c r="G56" s="22">
        <f>G34+G23+G47+G53+G16</f>
        <v>276536.12999999995</v>
      </c>
      <c r="H56" s="190">
        <f t="shared" si="1"/>
        <v>89.62121914305435</v>
      </c>
    </row>
  </sheetData>
  <mergeCells count="17">
    <mergeCell ref="F14:F15"/>
    <mergeCell ref="A6:G6"/>
    <mergeCell ref="A13:G13"/>
    <mergeCell ref="A7:A8"/>
    <mergeCell ref="B7:B8"/>
    <mergeCell ref="C7:C8"/>
    <mergeCell ref="D7:D8"/>
    <mergeCell ref="A5:G5"/>
    <mergeCell ref="A14:A15"/>
    <mergeCell ref="B14:B15"/>
    <mergeCell ref="G14:H14"/>
    <mergeCell ref="E7:E8"/>
    <mergeCell ref="F7:F8"/>
    <mergeCell ref="G7:H7"/>
    <mergeCell ref="C14:C15"/>
    <mergeCell ref="D14:D15"/>
    <mergeCell ref="E14:E15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D13">
      <selection activeCell="D6" sqref="D6"/>
    </sheetView>
  </sheetViews>
  <sheetFormatPr defaultColWidth="9.00390625" defaultRowHeight="12.75"/>
  <cols>
    <col min="1" max="1" width="5.125" style="33" customWidth="1"/>
    <col min="2" max="2" width="40.75390625" style="33" bestFit="1" customWidth="1"/>
    <col min="3" max="3" width="12.25390625" style="33" bestFit="1" customWidth="1"/>
    <col min="4" max="4" width="11.25390625" style="33" bestFit="1" customWidth="1"/>
    <col min="5" max="6" width="12.25390625" style="0" bestFit="1" customWidth="1"/>
    <col min="7" max="8" width="12.25390625" style="0" customWidth="1"/>
  </cols>
  <sheetData>
    <row r="1" spans="3:7" ht="12.75">
      <c r="C1" s="135"/>
      <c r="D1" s="75"/>
      <c r="G1" s="75" t="s">
        <v>470</v>
      </c>
    </row>
    <row r="2" spans="3:7" ht="12.75">
      <c r="C2" s="135"/>
      <c r="D2" s="75"/>
      <c r="G2" s="75" t="s">
        <v>432</v>
      </c>
    </row>
    <row r="3" spans="3:7" ht="12.75">
      <c r="C3" s="135"/>
      <c r="D3" s="75"/>
      <c r="G3" s="75" t="s">
        <v>433</v>
      </c>
    </row>
    <row r="4" spans="3:7" ht="12.75">
      <c r="C4" s="135"/>
      <c r="D4" s="75"/>
      <c r="G4" s="75" t="s">
        <v>434</v>
      </c>
    </row>
    <row r="5" spans="3:4" ht="12.75">
      <c r="C5" s="135"/>
      <c r="D5" s="75"/>
    </row>
    <row r="6" spans="1:4" s="38" customFormat="1" ht="28.5" customHeight="1">
      <c r="A6" s="320" t="s">
        <v>464</v>
      </c>
      <c r="B6" s="320"/>
      <c r="C6" s="320"/>
      <c r="D6" s="257"/>
    </row>
    <row r="7" spans="1:2" s="38" customFormat="1" ht="12" customHeight="1">
      <c r="A7" s="143"/>
      <c r="B7" s="143"/>
    </row>
    <row r="8" spans="1:8" s="9" customFormat="1" ht="20.25" customHeight="1">
      <c r="A8" s="282" t="s">
        <v>2</v>
      </c>
      <c r="B8" s="282" t="s">
        <v>3</v>
      </c>
      <c r="C8" s="282" t="s">
        <v>163</v>
      </c>
      <c r="D8" s="282"/>
      <c r="E8" s="282" t="s">
        <v>259</v>
      </c>
      <c r="F8" s="282"/>
      <c r="G8" s="282" t="s">
        <v>426</v>
      </c>
      <c r="H8" s="282"/>
    </row>
    <row r="9" spans="1:8" s="9" customFormat="1" ht="21" customHeight="1">
      <c r="A9" s="282"/>
      <c r="B9" s="282"/>
      <c r="C9" s="144" t="s">
        <v>164</v>
      </c>
      <c r="D9" s="144" t="s">
        <v>165</v>
      </c>
      <c r="E9" s="2" t="s">
        <v>164</v>
      </c>
      <c r="F9" s="2" t="s">
        <v>165</v>
      </c>
      <c r="G9" s="2" t="s">
        <v>164</v>
      </c>
      <c r="H9" s="2" t="s">
        <v>165</v>
      </c>
    </row>
    <row r="10" spans="1:8" s="9" customFormat="1" ht="49.5" customHeight="1">
      <c r="A10" s="2">
        <v>903</v>
      </c>
      <c r="B10" s="54" t="s">
        <v>271</v>
      </c>
      <c r="C10" s="27">
        <v>5717636</v>
      </c>
      <c r="D10" s="27">
        <v>0</v>
      </c>
      <c r="E10" s="10">
        <v>5717636</v>
      </c>
      <c r="F10" s="10">
        <v>0</v>
      </c>
      <c r="G10" s="10">
        <v>5636057.15</v>
      </c>
      <c r="H10" s="10">
        <v>0</v>
      </c>
    </row>
    <row r="11" spans="1:8" s="9" customFormat="1" ht="29.25" customHeight="1">
      <c r="A11" s="2">
        <v>952</v>
      </c>
      <c r="B11" s="54" t="s">
        <v>178</v>
      </c>
      <c r="C11" s="10">
        <f>2713000+3391011+15000</f>
        <v>6119011</v>
      </c>
      <c r="D11" s="10">
        <v>0</v>
      </c>
      <c r="E11" s="10">
        <v>5454323</v>
      </c>
      <c r="F11" s="10">
        <v>0</v>
      </c>
      <c r="G11" s="10">
        <f>11090380.15-5636057.15</f>
        <v>5454323</v>
      </c>
      <c r="H11" s="10">
        <v>0</v>
      </c>
    </row>
    <row r="12" spans="1:8" s="9" customFormat="1" ht="29.25" customHeight="1">
      <c r="A12" s="2">
        <v>957</v>
      </c>
      <c r="B12" s="54" t="s">
        <v>442</v>
      </c>
      <c r="C12" s="10">
        <v>0</v>
      </c>
      <c r="D12" s="10">
        <v>0</v>
      </c>
      <c r="E12" s="10">
        <v>0</v>
      </c>
      <c r="F12" s="10">
        <v>0</v>
      </c>
      <c r="G12" s="10">
        <v>321120</v>
      </c>
      <c r="H12" s="10"/>
    </row>
    <row r="13" spans="1:8" s="9" customFormat="1" ht="42" customHeight="1">
      <c r="A13" s="2">
        <v>963</v>
      </c>
      <c r="B13" s="54" t="s">
        <v>343</v>
      </c>
      <c r="C13" s="10">
        <v>0</v>
      </c>
      <c r="D13" s="10">
        <v>0</v>
      </c>
      <c r="E13" s="10">
        <v>0</v>
      </c>
      <c r="F13" s="10">
        <v>7394286</v>
      </c>
      <c r="G13" s="10">
        <v>0</v>
      </c>
      <c r="H13" s="10">
        <v>7394285.12</v>
      </c>
    </row>
    <row r="14" spans="1:8" s="9" customFormat="1" ht="26.25" customHeight="1">
      <c r="A14" s="2">
        <v>982</v>
      </c>
      <c r="B14" s="54" t="s">
        <v>251</v>
      </c>
      <c r="C14" s="10">
        <v>0</v>
      </c>
      <c r="D14" s="10">
        <v>1850000</v>
      </c>
      <c r="E14" s="10">
        <v>0</v>
      </c>
      <c r="F14" s="10">
        <v>1850000</v>
      </c>
      <c r="G14" s="10">
        <v>0</v>
      </c>
      <c r="H14" s="10">
        <v>1850000</v>
      </c>
    </row>
    <row r="15" spans="1:8" s="9" customFormat="1" ht="24">
      <c r="A15" s="2">
        <v>992</v>
      </c>
      <c r="B15" s="54" t="s">
        <v>167</v>
      </c>
      <c r="C15" s="10">
        <v>0</v>
      </c>
      <c r="D15" s="10">
        <v>2806515</v>
      </c>
      <c r="E15" s="10">
        <v>0</v>
      </c>
      <c r="F15" s="10">
        <v>2806515</v>
      </c>
      <c r="G15" s="10">
        <v>0</v>
      </c>
      <c r="H15" s="10">
        <v>2634815</v>
      </c>
    </row>
    <row r="16" spans="2:8" s="9" customFormat="1" ht="30" customHeight="1">
      <c r="B16" s="2" t="s">
        <v>79</v>
      </c>
      <c r="C16" s="26">
        <f>C10+C11+C14+C15</f>
        <v>11836647</v>
      </c>
      <c r="D16" s="26">
        <f>D10+D11+D14+D15</f>
        <v>4656515</v>
      </c>
      <c r="E16" s="41">
        <f>SUM(E10:E15)</f>
        <v>11171959</v>
      </c>
      <c r="F16" s="41">
        <f>SUM(F10:F15)</f>
        <v>12050801</v>
      </c>
      <c r="G16" s="41">
        <f>SUM(G10:G15)</f>
        <v>11411500.15</v>
      </c>
      <c r="H16" s="41">
        <f>SUM(H10:H15)</f>
        <v>11879100.120000001</v>
      </c>
    </row>
    <row r="17" spans="2:8" ht="30" customHeight="1">
      <c r="B17" s="2" t="s">
        <v>166</v>
      </c>
      <c r="C17" s="321">
        <f>C16-D16</f>
        <v>7180132</v>
      </c>
      <c r="D17" s="322"/>
      <c r="E17" s="287">
        <f>SUM(E16-F16)</f>
        <v>-878842</v>
      </c>
      <c r="F17" s="287"/>
      <c r="G17" s="287">
        <f>SUM(G16-H16)</f>
        <v>-467599.97000000067</v>
      </c>
      <c r="H17" s="287"/>
    </row>
    <row r="20" spans="3:4" ht="12.75">
      <c r="C20" s="166"/>
      <c r="D20" s="166" t="s">
        <v>294</v>
      </c>
    </row>
    <row r="21" ht="12.75">
      <c r="C21" s="166"/>
    </row>
    <row r="22" ht="12.75">
      <c r="C22" s="166"/>
    </row>
    <row r="23" ht="12.75">
      <c r="C23" s="166"/>
    </row>
    <row r="24" ht="12.75">
      <c r="C24" s="166"/>
    </row>
    <row r="25" spans="3:4" ht="12.75">
      <c r="C25" s="166"/>
      <c r="D25" s="166"/>
    </row>
    <row r="26" spans="3:4" ht="12.75">
      <c r="C26" s="166"/>
      <c r="D26" s="166"/>
    </row>
    <row r="27" spans="3:4" ht="12.75">
      <c r="C27" s="166"/>
      <c r="D27" s="166"/>
    </row>
    <row r="28" spans="3:4" ht="12.75">
      <c r="C28" s="166"/>
      <c r="D28" s="166"/>
    </row>
    <row r="29" spans="3:4" ht="12.75">
      <c r="C29" s="166"/>
      <c r="D29" s="166"/>
    </row>
    <row r="30" spans="3:4" ht="12.75">
      <c r="C30" s="166"/>
      <c r="D30" s="166"/>
    </row>
    <row r="31" spans="3:4" ht="12.75">
      <c r="C31" s="166"/>
      <c r="D31" s="166"/>
    </row>
    <row r="32" spans="3:4" ht="12.75">
      <c r="C32" s="166"/>
      <c r="D32" s="166"/>
    </row>
    <row r="33" spans="3:4" ht="12.75">
      <c r="C33" s="166"/>
      <c r="D33" s="166"/>
    </row>
    <row r="34" spans="3:4" ht="12.75">
      <c r="C34" s="166"/>
      <c r="D34" s="166"/>
    </row>
    <row r="35" spans="3:4" ht="12.75">
      <c r="C35" s="166"/>
      <c r="D35" s="166"/>
    </row>
    <row r="36" spans="3:4" ht="12.75">
      <c r="C36" s="166"/>
      <c r="D36" s="166"/>
    </row>
    <row r="37" spans="3:4" ht="12.75">
      <c r="C37" s="166"/>
      <c r="D37" s="166"/>
    </row>
    <row r="38" spans="3:4" ht="12.75">
      <c r="C38" s="166"/>
      <c r="D38" s="166"/>
    </row>
    <row r="39" spans="3:4" ht="12.75">
      <c r="C39" s="166"/>
      <c r="D39" s="166"/>
    </row>
    <row r="40" spans="3:4" ht="12.75">
      <c r="C40" s="166"/>
      <c r="D40" s="166"/>
    </row>
    <row r="41" spans="3:4" ht="12.75">
      <c r="C41" s="166"/>
      <c r="D41" s="166"/>
    </row>
    <row r="42" ht="12.75">
      <c r="D42" s="166"/>
    </row>
  </sheetData>
  <mergeCells count="9">
    <mergeCell ref="E17:F17"/>
    <mergeCell ref="E8:F8"/>
    <mergeCell ref="G8:H8"/>
    <mergeCell ref="G17:H17"/>
    <mergeCell ref="A6:C6"/>
    <mergeCell ref="C17:D17"/>
    <mergeCell ref="C8:D8"/>
    <mergeCell ref="A8:A9"/>
    <mergeCell ref="B8:B9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Zawalniak</cp:lastModifiedBy>
  <cp:lastPrinted>2007-03-21T06:55:32Z</cp:lastPrinted>
  <dcterms:created xsi:type="dcterms:W3CDTF">2002-10-21T08:56:44Z</dcterms:created>
  <dcterms:modified xsi:type="dcterms:W3CDTF">2006-11-17T08:50:22Z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