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firstSheet="8" activeTab="13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 s.1" sheetId="11" r:id="rId11"/>
    <sheet name="zał. nr 11 s.2" sheetId="12" r:id="rId12"/>
    <sheet name="zał. nr 12" sheetId="13" r:id="rId13"/>
    <sheet name="zał. nr 14" sheetId="14" r:id="rId14"/>
  </sheets>
  <definedNames>
    <definedName name="_xlnm.Print_Titles" localSheetId="0">'zał. nr 1'!$6:$7</definedName>
    <definedName name="_xlnm.Print_Titles" localSheetId="1">'zał. nr 2'!$6:$7</definedName>
    <definedName name="_xlnm.Print_Titles" localSheetId="2">'zał. nr 3'!$6:$7</definedName>
    <definedName name="_xlnm.Print_Titles" localSheetId="4">'zał. nr 5'!$6:$7</definedName>
    <definedName name="_xlnm.Print_Titles" localSheetId="5">'zał. nr 6'!$6:$7</definedName>
    <definedName name="_xlnm.Print_Titles" localSheetId="6">'zał. nr 7'!$6:$7</definedName>
    <definedName name="_xlnm.Print_Titles" localSheetId="8">'zał. nr 9'!$7:$8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F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E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  <comment ref="G6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30.000 wpis dzialalność gospodarcza</t>
        </r>
      </text>
    </comment>
  </commentList>
</comments>
</file>

<file path=xl/comments8.xml><?xml version="1.0" encoding="utf-8"?>
<comments xmlns="http://schemas.openxmlformats.org/spreadsheetml/2006/main">
  <authors>
    <author>epamula</author>
  </authors>
  <commentList>
    <comment ref="R1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przekopiować po zmianie z zarządzenia kwotę 4953 zł na 4300
</t>
        </r>
      </text>
    </comment>
    <comment ref="K13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(+1.000 zł)</t>
        </r>
        <r>
          <rPr>
            <sz val="8"/>
            <rFont val="Tahoma"/>
            <family val="0"/>
          </rPr>
          <t xml:space="preserve"> przeniesiono do działu 600-60016-4210 na zakup szlaki wraz z transportem z działu 600-60016-4300  z odśnieżania (-1.000 zł)</t>
        </r>
      </text>
    </comment>
    <comment ref="R1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przekopiowac po zmianie z zarządzenia kwotę 6222 zł na 4300
</t>
        </r>
      </text>
    </comment>
    <comment ref="J1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(+300 zł)</t>
        </r>
        <r>
          <rPr>
            <sz val="8"/>
            <rFont val="Tahoma"/>
            <family val="0"/>
          </rPr>
          <t xml:space="preserve"> przeniesiono do działu 600-60016-4210 na zakup farby do odnowienia przystanków autobusowych z działu 900-90004-4300 z przeglądu i naprawy sprzętu </t>
        </r>
        <r>
          <rPr>
            <sz val="8"/>
            <rFont val="Tahoma"/>
            <family val="2"/>
          </rPr>
          <t>(-300 zł)</t>
        </r>
      </text>
    </comment>
    <comment ref="K2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(-1.440 zł)</t>
        </r>
        <r>
          <rPr>
            <sz val="8"/>
            <rFont val="Tahoma"/>
            <family val="0"/>
          </rPr>
          <t xml:space="preserve"> przeniesienie z działu 600-60016-4210 z zakupu pospółki do działu 600-60016-4300 na budowę chodnika (+1.440 zł)</t>
        </r>
      </text>
    </comment>
    <comment ref="K2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(-1.000 zł)</t>
        </r>
        <r>
          <rPr>
            <sz val="8"/>
            <rFont val="Tahoma"/>
            <family val="0"/>
          </rPr>
          <t xml:space="preserve"> przeniesienie  z działu 600-60016-4300  z odśnieżania do działu 600-60016-4210 na zakup szlaki wraz z transportem (+1.000 zł)</t>
        </r>
      </text>
    </comment>
    <comment ref="K3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u val="single"/>
            <sz val="8"/>
            <rFont val="Tahoma"/>
            <family val="2"/>
          </rPr>
          <t>(+1.440 zł)</t>
        </r>
        <r>
          <rPr>
            <sz val="8"/>
            <rFont val="Tahoma"/>
            <family val="0"/>
          </rPr>
          <t xml:space="preserve"> przeniesiono do działu 600-60016-4300 na budowę chodnika z działu 600-60016-4210 z zakupu pospółki (-1.440 zł)
</t>
        </r>
        <r>
          <rPr>
            <u val="single"/>
            <sz val="8"/>
            <rFont val="Tahoma"/>
            <family val="2"/>
          </rPr>
          <t>(-300 zł)</t>
        </r>
        <r>
          <rPr>
            <sz val="8"/>
            <rFont val="Tahoma"/>
            <family val="0"/>
          </rPr>
          <t xml:space="preserve"> przeniesienie z działu 600-60016-4300 z odśnieżania do działu 900-90004-4210 na zakup krzewów ozdobnych (+300 zł)
</t>
        </r>
        <r>
          <rPr>
            <sz val="11"/>
            <rFont val="Tahoma"/>
            <family val="2"/>
          </rPr>
          <t xml:space="preserve">w efekcie tych przesunięć w budżecie ogólnym zmianę wprowadzono na kwote </t>
        </r>
        <r>
          <rPr>
            <b/>
            <u val="single"/>
            <sz val="11"/>
            <rFont val="Tahoma"/>
            <family val="2"/>
          </rPr>
          <t>(+1.140 zł)</t>
        </r>
        <r>
          <rPr>
            <sz val="11"/>
            <rFont val="Tahoma"/>
            <family val="2"/>
          </rPr>
          <t xml:space="preserve">,
ponieważ </t>
        </r>
        <r>
          <rPr>
            <b/>
            <sz val="11"/>
            <rFont val="Tahoma"/>
            <family val="2"/>
          </rPr>
          <t>(+1.440 zł) - 300 zł = 1.140 zł.</t>
        </r>
      </text>
    </comment>
    <comment ref="J5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(-800 zł)</t>
        </r>
        <r>
          <rPr>
            <sz val="8"/>
            <rFont val="Tahoma"/>
            <family val="0"/>
          </rPr>
          <t xml:space="preserve"> przeniesienie z działu 750-75095-4210, tzn.:
&gt;&gt; </t>
        </r>
        <r>
          <rPr>
            <u val="single"/>
            <sz val="8"/>
            <rFont val="Tahoma"/>
            <family val="2"/>
          </rPr>
          <t>(-300 zł)</t>
        </r>
        <r>
          <rPr>
            <sz val="8"/>
            <rFont val="Tahoma"/>
            <family val="0"/>
          </rPr>
          <t xml:space="preserve"> z Dnia Dziecka,
&gt;&gt;</t>
        </r>
        <r>
          <rPr>
            <u val="single"/>
            <sz val="8"/>
            <rFont val="Tahoma"/>
            <family val="2"/>
          </rPr>
          <t xml:space="preserve"> (-500 zł)</t>
        </r>
        <r>
          <rPr>
            <sz val="8"/>
            <rFont val="Tahoma"/>
            <family val="0"/>
          </rPr>
          <t xml:space="preserve"> z Dożynek 
do działu 900-90015-4300 na wykonanie projektu zainstalowania lamp oświetleniowych na terenie wsi Górnica przy posesjach nr. 20,21,41(+800zł)</t>
        </r>
      </text>
    </comment>
    <comment ref="K6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Zmiana polegała na przeniesieniu (-100 zł) z działu 750-75095-4210 z "Dnia Dziecka"  do działu 750-75095-4210 na "Pożegnanie lata" (+100 zł). 
Ze względu na fakt, że zmiany dokonano w tym samym </t>
        </r>
        <r>
          <rPr>
            <b/>
            <sz val="8"/>
            <rFont val="Arial"/>
            <family val="0"/>
          </rPr>
          <t>§</t>
        </r>
        <r>
          <rPr>
            <b/>
            <sz val="8"/>
            <rFont val="Tahoma"/>
            <family val="2"/>
          </rPr>
          <t xml:space="preserve"> tylko między zadaniami:
&gt;&gt; w budżecie ogólnym wpisujemy zmianę na kwotę 0 zł, 
&gt;&gt; a w budżecie szczegółowym (100 zł zdejmujemy z zadania "Dzień Dziecka"
i przenosimy je na drugie zadanie "Pożegnanie lata")
dwa zadania są w tym samym </t>
        </r>
        <r>
          <rPr>
            <b/>
            <sz val="8"/>
            <rFont val="Arial"/>
            <family val="0"/>
          </rPr>
          <t>§.</t>
        </r>
      </text>
    </comment>
    <comment ref="H94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 (-1.500 zł) z 801-80101-4210 z zakupu materiałów i wyposażenia do 801-80101-4240 na zakup pomocy naukowych, dydaktycznych i książek (+1.500 zł)</t>
        </r>
      </text>
    </comment>
    <comment ref="H9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 (-200 zł) z 801-80101-4210 z zakupu materiałów i wyposażenia do 801-80101-4240 na zakup pomocy naukowych, dydaktycznych i książek (+200 zł)</t>
        </r>
      </text>
    </comment>
    <comment ref="H10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(+1.500 zł) do 801-80101-4240 na zakup pomocy naukowych, dydaktycznych i książek z 801-80101-4210 z zakupu materiałów i wyposażenia (-1.500 zł)</t>
        </r>
      </text>
    </comment>
    <comment ref="H10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(+200 zł) do 801-80101-4240 na zakup pomocy naukowych, dydaktycznych i książek z 801-80101-4210 z zakupu materiałów i wyposażenia (-200 zł)</t>
        </r>
      </text>
    </comment>
    <comment ref="H105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 (-700 zł) z 801-80103-4210 z zakupu materiałów i wyposażenia do 801-80103-4240 na zakup pomocy naukowych, dydaktycznych i książek (+700 zł)</t>
        </r>
      </text>
    </comment>
    <comment ref="H106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 (-200 zł) z 801-80103-4210 z zakupu materiałów i wyposażenia do 801-80103-4240 na zakup pomocy naukowych, dydaktycznych i książek (+200 zł)</t>
        </r>
      </text>
    </comment>
    <comment ref="H10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przeniesienie (-500 zł) z 801-80103-4210 z zakupu materiałów i wyposażenia do 801-80103-4240 na zakup pomocy naukowych, dydaktycznych i książek (+500 zł)</t>
        </r>
      </text>
    </comment>
    <comment ref="H10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(+700 zł) do 801-80103-4240 na zakup pomocy naukowych, dydaktycznych i książek z 801-80103-4210 z zakupu materiałów i wyposażenia (-700 zł)</t>
        </r>
      </text>
    </comment>
    <comment ref="H11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(+200 zł) do 801-80103-4240 na zakup pomocy naukowych, dydaktycznych i książek z 801-80103-4210 z zakupu materiałów i wyposażenia (-200 zł)</t>
        </r>
      </text>
    </comment>
    <comment ref="H11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przeniesiono (+500 zł) do 801-80103-4240 na zakup pomocy naukowych, dydaktycznych i książek z 801-80103-4210 z zakupu materiałów i wyposażenia (-500 zł)</t>
        </r>
      </text>
    </comment>
    <comment ref="J15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(-200 zł)</t>
        </r>
        <r>
          <rPr>
            <sz val="8"/>
            <rFont val="Tahoma"/>
            <family val="0"/>
          </rPr>
          <t xml:space="preserve"> przeniesienie z działu 900-90004-4210 z zakupu trawy do obsiania placu zabaw do działu 900-90015-4300 na wykonanie projektu zainstalowania lamp oświetleniowych na terenie wsi Górnica przy posesjach nr. 20,21,41(+200zł)</t>
        </r>
      </text>
    </comment>
    <comment ref="K16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(+300 zł)</t>
        </r>
        <r>
          <rPr>
            <sz val="8"/>
            <rFont val="Tahoma"/>
            <family val="0"/>
          </rPr>
          <t xml:space="preserve"> przeniesiono  do działu 900-90004-4210 na zakup krzewów ozdobnych z działu 600-60016-4300 z odśnieżania  (-300 zł)</t>
        </r>
      </text>
    </comment>
    <comment ref="J168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(-300 zł)</t>
        </r>
        <r>
          <rPr>
            <sz val="8"/>
            <rFont val="Tahoma"/>
            <family val="0"/>
          </rPr>
          <t xml:space="preserve"> przeniesienie z działu 900-90004-4300 z przeglądu i naprawy sprzętu do działu       600-60016-4210 na zakup farby do odnowienia przystanków autobusowych </t>
        </r>
        <r>
          <rPr>
            <sz val="8"/>
            <rFont val="Tahoma"/>
            <family val="2"/>
          </rPr>
          <t>(+300 zł)</t>
        </r>
      </text>
    </comment>
    <comment ref="J17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(+1.000 zł)</t>
        </r>
        <r>
          <rPr>
            <sz val="8"/>
            <rFont val="Tahoma"/>
            <family val="0"/>
          </rPr>
          <t xml:space="preserve"> przeniesiono do działu 900-90015-4300 na wykonanie projektu zainstalowania lamp oświetleniowych na terenie wsi Górnica przy posesjach nr 20,21,41 z działów:
</t>
        </r>
        <r>
          <rPr>
            <u val="single"/>
            <sz val="8"/>
            <rFont val="Tahoma"/>
            <family val="2"/>
          </rPr>
          <t xml:space="preserve">&gt;&gt; 750-75095-4210 </t>
        </r>
        <r>
          <rPr>
            <b/>
            <u val="single"/>
            <sz val="8"/>
            <rFont val="Tahoma"/>
            <family val="2"/>
          </rPr>
          <t>(- 800 zł</t>
        </r>
        <r>
          <rPr>
            <i/>
            <sz val="8"/>
            <rFont val="Tahoma"/>
            <family val="2"/>
          </rPr>
          <t>)</t>
        </r>
        <r>
          <rPr>
            <sz val="8"/>
            <rFont val="Tahoma"/>
            <family val="0"/>
          </rPr>
          <t xml:space="preserve"> tzn.:
- (-300 zł) z Dnia Dziecka,
-  (-500 zł) z Dożynek,
</t>
        </r>
        <r>
          <rPr>
            <u val="single"/>
            <sz val="8"/>
            <rFont val="Tahoma"/>
            <family val="2"/>
          </rPr>
          <t xml:space="preserve">&gt;&gt; 900-90004-4210  </t>
        </r>
        <r>
          <rPr>
            <b/>
            <u val="single"/>
            <sz val="8"/>
            <rFont val="Tahoma"/>
            <family val="2"/>
          </rPr>
          <t>(-200 zł)</t>
        </r>
        <r>
          <rPr>
            <b/>
            <i/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z zakupu trawy do obsiania placu zabaw.
</t>
        </r>
      </text>
    </comment>
    <comment ref="I17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(+50 zł)</t>
        </r>
        <r>
          <rPr>
            <sz val="8"/>
            <rFont val="Tahoma"/>
            <family val="0"/>
          </rPr>
          <t xml:space="preserve"> przeniesiono do działu 921-92109-4210 na zakup paliwa do pieca w sali wiejskiej  z działu 921-92109-4260 z zakupu energii elektrycznej (-50 zł).</t>
        </r>
      </text>
    </comment>
    <comment ref="I19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(-50 zł)</t>
        </r>
        <r>
          <rPr>
            <sz val="8"/>
            <rFont val="Tahoma"/>
            <family val="0"/>
          </rPr>
          <t xml:space="preserve"> przeniesienie z działu 921-92109-4260 z zakupu energii elektrycznej  do działu 921-92109-4210 na zakup paliwa do pieca w sali wiejskiej (+50 zł).</t>
        </r>
      </text>
    </comment>
    <comment ref="J191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(+500 zł)</t>
        </r>
        <r>
          <rPr>
            <sz val="8"/>
            <rFont val="Tahoma"/>
            <family val="0"/>
          </rPr>
          <t xml:space="preserve"> przeniesiono do działu 921-92109-4260 na zakup energii elektrycznej z działu 921-92109-4270 z remontu podłogi na sali wiejskiej (-500 zł)</t>
        </r>
      </text>
    </comment>
    <comment ref="I199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(+1.990 zł)</t>
        </r>
        <r>
          <rPr>
            <sz val="8"/>
            <rFont val="Tahoma"/>
            <family val="0"/>
          </rPr>
          <t xml:space="preserve"> przeniesiono do działu 921-92109-4260 na zakup energii z działu 921-92109-4270 z remontu świetlicy (-1.990 zł)</t>
        </r>
      </text>
    </comment>
    <comment ref="J207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(-500 zł)</t>
        </r>
        <r>
          <rPr>
            <sz val="8"/>
            <rFont val="Tahoma"/>
            <family val="0"/>
          </rPr>
          <t xml:space="preserve"> przeniesienie z działu 921-92109-4270 z remontu podłogi na sali wiejskiej do działu 921-92109-4260 na zakup energii elektrycznej.
</t>
        </r>
      </text>
    </comment>
    <comment ref="I210" authorId="0">
      <text>
        <r>
          <rPr>
            <b/>
            <sz val="8"/>
            <rFont val="Tahoma"/>
            <family val="0"/>
          </rPr>
          <t>epamula: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(-1.990 zł)</t>
        </r>
        <r>
          <rPr>
            <sz val="8"/>
            <rFont val="Tahoma"/>
            <family val="0"/>
          </rPr>
          <t xml:space="preserve"> przeniesienie z działu 921-92109-4270 z remontu świetlicy do działu 921-92109-4260 na zakup energii (+1.990 zł)</t>
        </r>
      </text>
    </comment>
  </commentList>
</comments>
</file>

<file path=xl/sharedStrings.xml><?xml version="1.0" encoding="utf-8"?>
<sst xmlns="http://schemas.openxmlformats.org/spreadsheetml/2006/main" count="1743" uniqueCount="569">
  <si>
    <t>plan po zmianie</t>
  </si>
  <si>
    <t>0370</t>
  </si>
  <si>
    <t>opłata od posiadania psów</t>
  </si>
  <si>
    <t>zakup akcesoriów komputerowych, 
w tym programów  i licencji</t>
  </si>
  <si>
    <t>*</t>
  </si>
  <si>
    <t>zakup akcesoriów komputerowych, 
w tym programów i licencji</t>
  </si>
  <si>
    <t>zakup usług obejmujących wykonanie ekspertyz, analiz i opinii</t>
  </si>
  <si>
    <t>wykonanie</t>
  </si>
  <si>
    <t>w zł</t>
  </si>
  <si>
    <t>w %</t>
  </si>
  <si>
    <t>MKS MDK</t>
  </si>
  <si>
    <t>Klub Sportów Motorowych i Motorowodnych</t>
  </si>
  <si>
    <t>UKS "Dysk" przy SP Nr 3</t>
  </si>
  <si>
    <t>UKS "Relax" przy SP Nr 2</t>
  </si>
  <si>
    <t>wydatki na zakup i objęcie akcji, wniesienie wkładów do spółek prawa handlowego oraz na uzupełnienie funduszy statutowych banków państwowych i innych instytucji finansowych</t>
  </si>
  <si>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</si>
  <si>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</si>
  <si>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</si>
  <si>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</si>
  <si>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</si>
  <si>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</si>
  <si>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</si>
  <si>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</si>
  <si>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</si>
  <si>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</si>
  <si>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</si>
  <si>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</si>
  <si>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</si>
  <si>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</si>
  <si>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</si>
  <si>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</si>
  <si>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</si>
  <si>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</si>
  <si>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</si>
  <si>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</si>
  <si>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</si>
  <si>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</si>
  <si>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</si>
  <si>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</si>
  <si>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</si>
  <si>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</si>
  <si>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</si>
  <si>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drogi publiczne wojewódzkie</t>
  </si>
  <si>
    <t>dotacja celowa na pomoc finansową udzieloną między jednostkami samorządu terytorialnego na dofinansowanie własnych zadań inwestycyjnych i zakupów inwestycyjnych</t>
  </si>
  <si>
    <t>Województwo Wielkopolskie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</si>
  <si>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</si>
  <si>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</si>
  <si>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</si>
  <si>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</si>
  <si>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</si>
  <si>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</si>
  <si>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</si>
  <si>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</si>
  <si>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</si>
  <si>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</si>
  <si>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</si>
  <si>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</si>
  <si>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</si>
  <si>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</si>
  <si>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</si>
  <si>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</si>
  <si>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</si>
  <si>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</si>
  <si>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</si>
  <si>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</si>
  <si>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fundusz obrotowy netto na koniec okresu</t>
  </si>
  <si>
    <t>środki obrotowe netto na początek okresu</t>
  </si>
  <si>
    <t>wykonanie ( koszty)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</si>
  <si>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</si>
  <si>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</si>
  <si>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</si>
  <si>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</si>
  <si>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</si>
  <si>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</si>
  <si>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</si>
  <si>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</si>
  <si>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</si>
  <si>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</si>
  <si>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</si>
  <si>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</si>
  <si>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</si>
  <si>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</si>
  <si>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</si>
  <si>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</si>
  <si>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</si>
  <si>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</si>
  <si>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</si>
  <si>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</si>
  <si>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</si>
  <si>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</si>
  <si>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</si>
  <si>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</si>
  <si>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</si>
  <si>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</si>
  <si>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</si>
  <si>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</si>
  <si>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</si>
  <si>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</si>
  <si>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</si>
  <si>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</si>
  <si>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</si>
  <si>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</si>
  <si>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</si>
  <si>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</si>
  <si>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</si>
  <si>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</si>
  <si>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</si>
  <si>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</si>
  <si>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</si>
  <si>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</si>
  <si>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</si>
  <si>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</si>
  <si>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</si>
  <si>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</si>
  <si>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</si>
  <si>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</si>
  <si>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</si>
  <si>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</si>
  <si>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</si>
  <si>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</si>
  <si>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</si>
  <si>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</si>
  <si>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</si>
  <si>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</si>
  <si>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</si>
  <si>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</si>
  <si>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</si>
  <si>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</si>
  <si>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</si>
  <si>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</si>
  <si>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</si>
  <si>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</si>
  <si>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</si>
  <si>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</si>
  <si>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</si>
  <si>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</si>
  <si>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</si>
  <si>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</si>
  <si>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</si>
  <si>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</si>
  <si>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</si>
  <si>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</si>
  <si>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</si>
  <si>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</si>
  <si>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</si>
  <si>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</si>
  <si>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</si>
  <si>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</si>
  <si>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</si>
  <si>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</si>
  <si>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</si>
  <si>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</si>
  <si>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</si>
  <si>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</si>
  <si>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</si>
  <si>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</si>
  <si>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</si>
  <si>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</si>
  <si>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</si>
  <si>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</si>
  <si>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</si>
  <si>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</si>
  <si>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</si>
  <si>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</si>
  <si>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</si>
  <si>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</si>
  <si>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</si>
  <si>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</si>
  <si>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</si>
  <si>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</si>
  <si>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plan </t>
  </si>
  <si>
    <t>przychody</t>
  </si>
  <si>
    <t>rozchody</t>
  </si>
  <si>
    <t>saldo</t>
  </si>
  <si>
    <t>spłaty otrzymanych krajowych pożyczek i kredytów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</si>
  <si>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</si>
  <si>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</si>
  <si>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</si>
  <si>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</si>
  <si>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</si>
  <si>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</si>
  <si>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</si>
  <si>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</si>
  <si>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</si>
  <si>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</si>
  <si>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</si>
  <si>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</si>
  <si>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</si>
  <si>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</si>
  <si>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</si>
  <si>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</si>
  <si>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</si>
  <si>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</si>
  <si>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</si>
  <si>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</si>
  <si>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</si>
  <si>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</si>
  <si>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</si>
  <si>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</si>
  <si>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</si>
  <si>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</si>
  <si>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</si>
  <si>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</si>
  <si>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</si>
  <si>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</si>
  <si>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</si>
  <si>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</si>
  <si>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</si>
  <si>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</si>
  <si>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</si>
  <si>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</si>
  <si>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</si>
  <si>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</si>
  <si>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</si>
  <si>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</si>
  <si>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</si>
  <si>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</si>
  <si>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</si>
  <si>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</si>
  <si>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</si>
  <si>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</si>
  <si>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</si>
  <si>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</si>
  <si>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</si>
  <si>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</si>
  <si>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</si>
  <si>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</si>
  <si>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</si>
  <si>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</si>
  <si>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</si>
  <si>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instytucje kultury fizycznej</t>
  </si>
  <si>
    <t>wykup innych papierów wartościowych</t>
  </si>
  <si>
    <t>zakup usług zdrowotnych</t>
  </si>
  <si>
    <t>plan po 
zmianach</t>
  </si>
  <si>
    <t>różne jednostki obsługi gospodarki mieszkaniowej</t>
  </si>
  <si>
    <t>0400</t>
  </si>
  <si>
    <t>wpływy i wydatki zwiazane z gromadzeniem środków z opłat produktowych</t>
  </si>
  <si>
    <t>wpływy do wyjaśnienia</t>
  </si>
  <si>
    <t>wpływy z opłaty produktowej</t>
  </si>
  <si>
    <t>plan po zmianach</t>
  </si>
  <si>
    <t>odsetki od nieterminowych wpłat 
z tytułu podatków i opłat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</si>
  <si>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</si>
  <si>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</si>
  <si>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</si>
  <si>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</si>
  <si>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</si>
  <si>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przychody z zaciągniętych pożyczek na finansowanie zadań realizowanych z udziałem środków pochodzących z budżetu Unii Eropejskiej</t>
  </si>
  <si>
    <t>zakup usług dostepu do sieci Internet</t>
  </si>
  <si>
    <t xml:space="preserve">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</si>
  <si>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</si>
  <si>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</si>
  <si>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</si>
  <si>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</si>
  <si>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</si>
  <si>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</si>
  <si>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</si>
  <si>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</si>
  <si>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zakup usług medycznych</t>
  </si>
  <si>
    <t>składki na fundusz pracy</t>
  </si>
  <si>
    <t>zakup usług dostepu do sieci interet</t>
  </si>
  <si>
    <t xml:space="preserve">      Ochrona zdrowia</t>
  </si>
  <si>
    <t xml:space="preserve">                </t>
  </si>
  <si>
    <t>świadczenia rodzinne, zaliczka alimentacyjna oraz składki na ubezpieczenia emerytalne i rentowe z ubezpieczenia społecznego</t>
  </si>
  <si>
    <t>zwalczanie narkomanii</t>
  </si>
  <si>
    <t>wpływy z opłat za wydawanie zezwoleń na sprzedaż alkoholu</t>
  </si>
  <si>
    <t>0760</t>
  </si>
  <si>
    <t>opłaty z tytułu zakupu usług telekomunikacyjnych telefonii stacjonarnej</t>
  </si>
  <si>
    <t>opłaty czynszowe za pomieszczenia biurowe</t>
  </si>
  <si>
    <t>zakup materiałów papierniczych do sprzętu drukarskiego i urządzeń kesrograficznych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</si>
  <si>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</si>
  <si>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</si>
  <si>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</si>
  <si>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</si>
  <si>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</si>
  <si>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 xml:space="preserve">Przychody Gminnego Funduszu Ochrony Środowiska i Gospodarki Wodnej </t>
  </si>
  <si>
    <t>Fundusz Ochrony Środowiska i Gospodarki Wodnej</t>
  </si>
  <si>
    <t xml:space="preserve">Wydatki Gminnego Funduszu Ochrony Środowiska i Gospodarki Wodnej </t>
  </si>
  <si>
    <t>zakup worków na nieczystości</t>
  </si>
  <si>
    <t>zakup drzew i krzewów</t>
  </si>
  <si>
    <t>popularyzacja wiedzy o środowisku</t>
  </si>
  <si>
    <t>zakup taśmy dla ochrony kasztanowców</t>
  </si>
  <si>
    <t>zbiórka zużytych leków</t>
  </si>
  <si>
    <t>zakup pojemników do selektywnej zbiórki</t>
  </si>
  <si>
    <t>nasadzenia drzew i krzewów</t>
  </si>
  <si>
    <t>wywóz kontenerów na wsiach</t>
  </si>
  <si>
    <t xml:space="preserve">Dochody z tytułu opłat za wydawanie zezwoleń na sprzedaż napojów alkoholowych </t>
  </si>
  <si>
    <t>Wydatki na realizację zadań określonych w programie profilaktyki i rozwiązywania problemów alkoholowych</t>
  </si>
  <si>
    <t>Wydatki</t>
  </si>
  <si>
    <t>1.</t>
  </si>
  <si>
    <t>l.p.</t>
  </si>
  <si>
    <t>Wyszczególnienie</t>
  </si>
  <si>
    <t>Przychody</t>
  </si>
  <si>
    <t>ogółem</t>
  </si>
  <si>
    <t>w tym: dotacja z budżetu</t>
  </si>
  <si>
    <t>wydatki osobowe</t>
  </si>
  <si>
    <t>wydatki rzeczowe</t>
  </si>
  <si>
    <t>wydatki inwestycyjne</t>
  </si>
  <si>
    <t>Kwota dotacji</t>
  </si>
  <si>
    <t xml:space="preserve">usługi w zakresie profilaktyki świadczone przez Ośrodek Profilaktyki i Rozwiązywania Problemów Alkoholowych w Pile 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</si>
  <si>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</si>
  <si>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</si>
  <si>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</si>
  <si>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</si>
  <si>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prowadzenie szkoły</t>
  </si>
  <si>
    <t>Oddział Przedszkolny przy Katolickiej Szkole Podstawowej św. Siostry Faustyny w Trzciance</t>
  </si>
  <si>
    <t>prowadzenie oddziału przedszkolnego</t>
  </si>
  <si>
    <t>Trzcianecki Dom Kultury</t>
  </si>
  <si>
    <t>działalność instytucji kultury</t>
  </si>
  <si>
    <t>Biblioteka Publiczna Miasta i Gminy im. Kazimiery Iłłakowiczówny</t>
  </si>
  <si>
    <t>działalność instytucji kultury - porozumienie</t>
  </si>
  <si>
    <t>Muzeum Ziemi Nadnoteckiej im. Wiktora Stachowiaka</t>
  </si>
  <si>
    <t>realizacja programów o charakterze profilaktyczno - edukacyjnym</t>
  </si>
  <si>
    <t xml:space="preserve">organizacja wypoczynku </t>
  </si>
  <si>
    <t xml:space="preserve">Starostwo Powiatowe </t>
  </si>
  <si>
    <t>Starostwo Powiatowe</t>
  </si>
  <si>
    <t>utrzymanie pracownika ZNP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</si>
  <si>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</si>
  <si>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</si>
  <si>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</si>
  <si>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</si>
  <si>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</si>
  <si>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prowadzenie świetlic wychowawczych</t>
  </si>
  <si>
    <t>Pozostałe zadania w zakresie polityki społecznej</t>
  </si>
  <si>
    <t xml:space="preserve">rehabilitacja zawodowa i społeczna </t>
  </si>
  <si>
    <t>Gmina Piła</t>
  </si>
  <si>
    <t>dofinansowanie działalności Warsztatów Terapii Zajęciowej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</si>
  <si>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</si>
  <si>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</si>
  <si>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</si>
  <si>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</si>
  <si>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dotacaj celowa na pomoc finansową udzielaną między jednostkami samorzadu terytorialnego na dofinansowanie własnych zadań bieżących</t>
  </si>
  <si>
    <t>Rozdział</t>
  </si>
  <si>
    <t>przedszkola</t>
  </si>
  <si>
    <t>01041</t>
  </si>
  <si>
    <t>Program Rozwoju Obszarów Wiejskich 2007 - 2013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</si>
  <si>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</si>
  <si>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 opłacane za osoby pobierające niektóre świadczenia z pomocy społecznej, niektóre świadczenia rodzinne oraz za osoby uczestniczące w zajęciach 
w centrum integracji społecznej</t>
  </si>
  <si>
    <t xml:space="preserve">wpływy z podatku rolnego, podatku leśnego,podatku od spadków i darowizn, podatku od czynności cywilnoprawnych oraz podatków i opłat lokalnych 
od osób fizycznych </t>
  </si>
  <si>
    <t>Dochody od osób prawnych, od osób fizycznych i od innych jednostek nieposiadających osobowości prawnej oraz wydatki związane 
z ich poborem</t>
  </si>
  <si>
    <t>plan 
po zmianach</t>
  </si>
  <si>
    <t>odsetki i dyskonto od krajowych skarbowych papierów wartościowych,   kredytów i pożyczek oraz innych instrumentów finansowych, związanych z obsługą długu krajowego</t>
  </si>
  <si>
    <t>pozostałe zadania w zakresie kultury</t>
  </si>
  <si>
    <t>rezerwa na inwestycje i zakupy inwestycyjne</t>
  </si>
  <si>
    <t>Rachunek dochodów własnych 
- plan początkowy</t>
  </si>
  <si>
    <t>I. Przychody i wydatki zakładów budżetowych</t>
  </si>
  <si>
    <t>II. Rachunek dochodów własnych</t>
  </si>
  <si>
    <t>2.</t>
  </si>
  <si>
    <t>Zakłady budżetowe - plan początkowy</t>
  </si>
  <si>
    <t>zakup usług pzostałych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</si>
  <si>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</si>
  <si>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</si>
  <si>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Stowarzyszenie "Pomagajmy Dzieciom"</t>
  </si>
  <si>
    <t>z wykonania budżetu</t>
  </si>
  <si>
    <t>Załącznik Nr 1 do Informacji</t>
  </si>
  <si>
    <t>gminy Trzcianka</t>
  </si>
  <si>
    <t>Załącznik Nr 2 do Informacji</t>
  </si>
  <si>
    <t>Załącznik Nr 5 do Informacji</t>
  </si>
  <si>
    <t>Załącznik Nr 14 do Informacji</t>
  </si>
  <si>
    <t>Załącznik Nr 7 do Informacji</t>
  </si>
  <si>
    <t>Załącznik Nr 9 do Informacji</t>
  </si>
  <si>
    <t>Załącznik Nr 10 do Informacji</t>
  </si>
  <si>
    <t>Załącznik Nr 11 do Informacji</t>
  </si>
  <si>
    <t>Załącznik Nr 12 do Informacji</t>
  </si>
  <si>
    <t>rekompensaty utraconych dochodów             w podatkach i opłatach lokalnych</t>
  </si>
  <si>
    <t>dotacje celowe otrzymane z budżetu państwa na realizację zadań bieżących 
z zakresu administracji rządowej oraz innych zadań zleconych gminie (związkom gmin) ustawami</t>
  </si>
  <si>
    <t>Plan po zmianach</t>
  </si>
  <si>
    <t>Zakłady budżetowe - wykonanie</t>
  </si>
  <si>
    <t>Rachunek dochodów własnych 
- wykonanie</t>
  </si>
  <si>
    <t>3.</t>
  </si>
  <si>
    <t>Dochody budżetu gminy Trzcianka - wykonanie za pierwsze półrocze 2009 roku</t>
  </si>
  <si>
    <t xml:space="preserve">Wydatki  budżetu gminy Trzcianka - wykonanie za pierwsze półrocze 2009 roku </t>
  </si>
  <si>
    <t>za I półrocze 2009 roku</t>
  </si>
  <si>
    <t>Wydatki związane z realizacją zadań wspólnych realizowanych 
w drodze umów lub porozumień między jednostkami samorządu terytorialnego - wykonanie za pierwsze półrocze 2009 roku</t>
  </si>
  <si>
    <t>Dochody i wydatki na rok 2008 z tytułu opłat za wydawanie zezwoleń na sprzedaż napojów alkoholowych oraz wydatki na realizację zadań określonych w programie profilaktyki i rozwiązywania problemów alkoholowych - wykonanie za I półrocze 2009 roku</t>
  </si>
  <si>
    <t>Przychody i rozchody - wykonanie za pierwsze półrocze 2009 roku</t>
  </si>
  <si>
    <t xml:space="preserve">Przychody i wydatki zakładów budżetowych oraz rachunek dochodów własnych - wykonanie za I półrocze 2009 roku </t>
  </si>
  <si>
    <t xml:space="preserve">Dochody związane z realizacją zadań z zakresu administracji rządowej i innych zadań zleconych ustawami - wykonanie za I półrocze 2009 roku </t>
  </si>
  <si>
    <t>0960</t>
  </si>
  <si>
    <t>otrzymane spadki, zapisy i darowizny w postaci pienieżnej</t>
  </si>
  <si>
    <t>wybory do Parlamentu Europejskiego</t>
  </si>
  <si>
    <t>wpływy do budżetu nadwyżki dochodów własnych lub środków obrotowych</t>
  </si>
  <si>
    <t>środki na dofinansowanie własnych zadań bieżących gmin (związków gmin), powiatów(związków powiatów), samorządów województw, pozyskane z innych źródeł</t>
  </si>
  <si>
    <t>dopłaty w spółkach prawa handlowego</t>
  </si>
  <si>
    <t>dotacja podmiotowa z budżetu dla publicznej jednostki systemu oświaty prowadzonej przez osobe prawną inną niż jednostka samorządu terytorialnego lub prze osobę fizyczną</t>
  </si>
  <si>
    <t>gospodarka odpadami</t>
  </si>
  <si>
    <t>dotacje celowe z budżetu na finansowanie lub dofinansowanie prac remontowych lub konserwatorkisch obiektów zabytkowych, przekazane jednostkom niezaliczonym do sektora finansów publicznych</t>
  </si>
  <si>
    <t>ochrona zabytków i opieka na zabytkami</t>
  </si>
  <si>
    <t>stypendia różne</t>
  </si>
  <si>
    <t>01009</t>
  </si>
  <si>
    <t>Spółki wodne</t>
  </si>
  <si>
    <t>Komendy powiatopwe Państwowej Straży Pożarnej</t>
  </si>
  <si>
    <t>dotacje celowe przekazane dla powiatu na inwestycje i zakupy inwestycyjne realizowane na podstawie porozumień (umów) między jednostkami samorzadu terytorialnego</t>
  </si>
  <si>
    <t>odsetki od nieterminowych wpłat z tytułu pozostałych podatków i opłat</t>
  </si>
  <si>
    <t>inne formy pomocy dla uczniów</t>
  </si>
  <si>
    <t>Dotacje na zadania bieżące</t>
  </si>
  <si>
    <t>Nazwa jednostki</t>
  </si>
  <si>
    <t>Zakres dotacji</t>
  </si>
  <si>
    <t>1) Zakłady budżetowe</t>
  </si>
  <si>
    <t xml:space="preserve">2) Niepubliczne jednostki systemu oświaty </t>
  </si>
  <si>
    <t xml:space="preserve">Publiczne Gimnazjum Katolickie </t>
  </si>
  <si>
    <t>prowadzenie gimnazjum</t>
  </si>
  <si>
    <t xml:space="preserve">3) Samorządowe instytucje kultury </t>
  </si>
  <si>
    <t>4) Jednostki niezaliczane do sektora finansów publicznych</t>
  </si>
  <si>
    <t>Rejonowy Związek Spółek Wodnych w Trzciance</t>
  </si>
  <si>
    <t>dotacja na konserwację i remonty rowó malioracyjncyh będących własnością gminy Trzcianka</t>
  </si>
  <si>
    <t>Ochotnicze Straże Pożarne</t>
  </si>
  <si>
    <t>doposażenie jednostek</t>
  </si>
  <si>
    <t>Caritas Parafii p.w. Św. Jana Chrzciciela                    w Trzciance</t>
  </si>
  <si>
    <t>MKS LUBUSZANIN</t>
  </si>
  <si>
    <t>UKS "Fortuna Biała"</t>
  </si>
  <si>
    <t>UKS "Forma" przy Gimnazjum Nr 1</t>
  </si>
  <si>
    <t>UKS "Kajak" przy Gimnazjum Nr 1</t>
  </si>
  <si>
    <t>LKS "Zuch" Rychlik</t>
  </si>
  <si>
    <t>Trzcianeckie LZS</t>
  </si>
  <si>
    <t>Stowarzyszenie Przyjażni Niesłyszącym</t>
  </si>
  <si>
    <t>Sekcja Olimpiad Specjalnych "Olimpijczyk"</t>
  </si>
  <si>
    <t>Polska Federacja Podnoszenia Ciężarów "Masters"</t>
  </si>
  <si>
    <t>PTSS "Sprawni - Razem"</t>
  </si>
  <si>
    <t xml:space="preserve">ZHP </t>
  </si>
  <si>
    <t>TSD SPORT</t>
  </si>
  <si>
    <t>Parafia Rzymskokatolicka  pw. Trójcy Świętej w Róży Wielkiej</t>
  </si>
  <si>
    <t>prace konserwatorskie i roboty budowlane przy kościele zabytkowym p.w. Matki Bożej Królowej Polski w Łomnicy</t>
  </si>
  <si>
    <t xml:space="preserve">5) Dotacje celowe na realizację porozumień  </t>
  </si>
  <si>
    <t>utrzymanie hali sportowo-widowiskowej przy L.O. 
w Trzciance</t>
  </si>
  <si>
    <t>6) Dotacje na pomoc finansową</t>
  </si>
  <si>
    <t>II.Dotacje na zadania inwestycyjne</t>
  </si>
  <si>
    <t>dotacja na pomoc finansową dla Województwa Wielkopolskiego na wspólne sfinansowanie budowy sygnalizacji świetlnej w ciągu drogi wojewódzkiej nr 180 relacji Kocień Wielki - Piła w miejscowości Trzcianka</t>
  </si>
  <si>
    <t>dotacja na zakup samochodu dla Państwowej Straży Pożarnej w Czarnkowie (Jednostka Ratowniczo Gaśnicza w Trzciance)</t>
  </si>
  <si>
    <t>Razem plan dotacji I. + II.</t>
  </si>
  <si>
    <t>Załącznik Nr 3 do Informacji</t>
  </si>
  <si>
    <t>Załącznik Nr 4 do Informacji</t>
  </si>
  <si>
    <t>rezerwy</t>
  </si>
  <si>
    <t>dotacja celowa na pomoc finansową udzieloną między jednostkami samorzadu terytorialnego na dofinansowanie własnych zadań inwestycyjnych i zakupów inwestycyjnych</t>
  </si>
  <si>
    <t>pomoc finansowa dla Województwa Wielkopolskiego na wspólne sfinansowanie budowy sygnalizacji świetlnej w ciągu drogi wojewódzkiej nr 180 relacji Kocień Wielki - Piła w miejscowości Trzcianka</t>
  </si>
  <si>
    <t>Budowa chodnika w Białej (wydatek sołecki)</t>
  </si>
  <si>
    <t>Budowa chodnika w Radolinie (wydatek sołecki)</t>
  </si>
  <si>
    <t>Budowa chodnika w Siedlisku (wydatek sołecki)</t>
  </si>
  <si>
    <t>przebudowa ulicy Matejki</t>
  </si>
  <si>
    <t>przebudowa drogi na ulicy Ogrodowej II etap</t>
  </si>
  <si>
    <t>przebudowa placu przy Urzędzie Miejskim</t>
  </si>
  <si>
    <t>projekty techniczne dróg i ulic ( w tym na: droga Przyłęki - Biernatowo Stacja PKP, droga Łomnica I - Łomnica, droga Stobno - Suszarnia, ulice we wsi Biała: Radolińska, 22 Lipca, Górne Podwórze, parking przy ulicy Kopernika, ulica Reymonta od ulicy Rzemieślniczej do ulicy Batorego, ulica Prosta od ulicy Dąbrowskiego do ulicy Konopnickiej, droga w Stobnie od hydroforni do dworca PKP)</t>
  </si>
  <si>
    <t>przebudowa ulic na osiedlu Grottgera I etap w ciągu posesji od numeru 7 do numeru 16 i od numeru 25 do numeru 34</t>
  </si>
  <si>
    <t>budowa ścieżki pieszo - rowerowej od ulicy Dąbrowskiego wzdłuż ulicy Wieleńskiej do zakrętu na ogrody działkowe, lewa strona, I etap,nawierzchnia typu polbruk</t>
  </si>
  <si>
    <t>przebudowa ulicy Spokojnej i Koziej</t>
  </si>
  <si>
    <t>budowa ulicy Lelewela od ulicy Rzemieślniczej do ulicy Zielnej wraz z kanalizacją i jednostronnym chodnikiem, technologia polbruk</t>
  </si>
  <si>
    <t>przebudowa ulicy P.Skargi od ulicy Parkowej do hotelu "Nowy Ajaks" - technologia nakładka asfaltowa, chodniki dwustronnie w technologii polbruk</t>
  </si>
  <si>
    <t>przebudowa drogi Żurawiec - Łomnica I - I etap</t>
  </si>
  <si>
    <t>budowa ulicy Parkowej na odcinku od ulicy P.Skargi do posesji nr 57 na ulicy P. Skargi wraz z kanalizacją deszczową i drogą wewnętrzną, 
w technologii polbruk</t>
  </si>
  <si>
    <t>wykonanie nakładki asfaltowej drogi do Kadłubka od drogi wojewódzkiej nr 180</t>
  </si>
  <si>
    <t>zakup równiarki na potrzeby sołectwa Nowa Wieś (wydatek sołecki)</t>
  </si>
  <si>
    <t>budowa budynków gospodarczych na ul. Koszykowej</t>
  </si>
  <si>
    <t>modernizacja kotłowni olejowej na gaz ziemny</t>
  </si>
  <si>
    <t>zwiększenie udziałów do TTBS Sp. z o.o.</t>
  </si>
  <si>
    <t>wykupy nieruchomości</t>
  </si>
  <si>
    <t>wniesienie dopłat do TTBS Sp. z o.o. na pokrycie wkładu do mieszkań wynajmowanych od TTBS</t>
  </si>
  <si>
    <t>sprzęt komputerowy, oprogramowanie, zasilanie awaryjne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</si>
  <si>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</si>
  <si>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</si>
  <si>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dotacja dla Powiatu Czarnkowsko - Trzcianeckiego na zakup samochodu dla Państwowoej Straży Pożarnej w Czarnkowie (Jednostka Ratowniczo - Gaśnicza w Trzciance)</t>
  </si>
  <si>
    <t>opracowanie dokumentacji projektowej na rozbudowę strażnicy w Białej wraz z wyszacowaniem robót budowlanych</t>
  </si>
  <si>
    <t>rezerwa celowa na zakup samochodu dla Państwowej Straży Pożarnej w Czarnkowie (Jednostka Ratowniczo - Gaśnicza w Trzciance)</t>
  </si>
  <si>
    <t>rezerwa celowa na współpracę z Agencją Nieruchomości Rolnych przy przebudowie dróg na osiedlu XXX - Lecia w Trzciance</t>
  </si>
  <si>
    <t>rezerwa celowa na wniesienie udziałów do Spółki OSIR sp. z o.o. z przeznaczeniem na remont hotelu "Nowy Ajaks", po podjęciu uchwały 
o kierunkach działania Burmistrza w sprawie restrukturyzacji Spółki OSIR Sp. z o.o.</t>
  </si>
  <si>
    <t>termomodernizacja Szkoły Podstawowej Nr 3 (dokończenie wymiany okien, modernizacja instalacji c.o., całkowite ocieplenie stropo - dachu i pokrycie dachu papą termozgrzewną - I etap termomodernizacji)</t>
  </si>
  <si>
    <t>rozbudowa gimnazjum i sali sportowej przy Gimnazjum w Siedlisku</t>
  </si>
  <si>
    <t>termomodernizacja Gimnazjum Nr 1 (I etap temomodernizacji - dokończenie wymiany stolarki okiennej, całkowite docieplenie ścian piwnic, wykonanie odwodniania naświetli przy oknach piwnicznych, pełna modernizacja c.o.)</t>
  </si>
  <si>
    <t>budowa placów zabaw</t>
  </si>
  <si>
    <t>zakup wyposażenia na plac zabaw w Stobnie Suszarnia (wydatek sołecki)</t>
  </si>
  <si>
    <t>podwyższenie udziałów w Spółce Z.I.K.</t>
  </si>
  <si>
    <t>budowa kanalizacji sanitarnej we Wrzącej</t>
  </si>
  <si>
    <t xml:space="preserve">projekt techniczny kanalizacji sanitarnej i deszczowej ulic Reymonta, Królowej Jadwigi, Batorego, Chrobrego, Łokietka </t>
  </si>
  <si>
    <t>budowa kanalizacji sanitarnej na "Osiedlu Kwiatowym" I etap</t>
  </si>
  <si>
    <t>budowa kanalizacji sanitarnej i deszczowej na Osiedlu Poniatowskiego</t>
  </si>
  <si>
    <t>PT sieci wodociągowej i kanalizacji sanitarnej ( os. Fałata, os. Poniatowskiego, os. Domańskiego)</t>
  </si>
  <si>
    <t>budowa wodociągu w Runowie</t>
  </si>
  <si>
    <t>opracowanie projektu technicznego wodociągu Siedlisko - wybudowanie do posesji nr 73, 73 a, 133, 135, 136, 137, 138</t>
  </si>
  <si>
    <t>gaspodarka odpadami</t>
  </si>
  <si>
    <t>budowa piezometrów na wysypisku odpadów komunalnych</t>
  </si>
  <si>
    <t>budowa oświetlenia na ul. Gorzowskiej</t>
  </si>
  <si>
    <t>budowa oświetlenia Wapniarnia III</t>
  </si>
  <si>
    <t>budowa oświetlenia w Siedlisku</t>
  </si>
  <si>
    <t>budowa oświetlenia we Wrzącej</t>
  </si>
  <si>
    <t>budowa oświetlenia drogi od wsi Straduń w kierunku Trzcianki</t>
  </si>
  <si>
    <t>budowa oświetlenia w Przyłękach 3 lampy przy posesji nr 52-53</t>
  </si>
  <si>
    <t>budowa boiska wielofunkcyjnego przy Szkole Podstawowej nr 3</t>
  </si>
  <si>
    <t>opracowanie projektu technicznego pływalni</t>
  </si>
  <si>
    <t>opracowanie dokumentacji technicznej budowy boiska w ramach programu ORLIK 2012</t>
  </si>
  <si>
    <t>wniesienie udziałów do Spółki OSIR Sp. z o.o. (przeznacza się na modernizację boiska bocznego z zakresem prac: murawa trawiasta, nawodnienie, ogrodzenie i oświetlenie)</t>
  </si>
  <si>
    <t xml:space="preserve">       </t>
  </si>
  <si>
    <t>Załącznik Nr 6 do Informacji</t>
  </si>
  <si>
    <t xml:space="preserve">budowa ścieżki pieszo - rowerowej od ulicy Wiosny Ludów wzdłuż ulicy Kopernika, przez przejazd PKP i dalej w kierunku torów kolejowych i wiaduktu do ulicy asfaltowej przy cmentarzu komunalnym </t>
  </si>
  <si>
    <t>rezerwa na współpracę z WZDW i ZDP w Czarnkowie (PT i budowa ciągu pieszego Stobno - Spedex II etap; budowa chodnika we Wrzącej; PT świetlenie Henkel - Stobno - Spedex; PT i budowa chodnika w Łomnicy od sali wiejskiej do posesji 2A w kierunku Wrzącej; PT i budowa chodnika od sali wiejskiej do SP w Łomnicy)</t>
  </si>
  <si>
    <t>%</t>
  </si>
  <si>
    <t xml:space="preserve">wniesienie udziałów do Spółki OSIR Sp. z o.o. </t>
  </si>
  <si>
    <t>Zakres i kwoty dotacji dla zakładów budżetowych, niepublicznych jednostek oświaty, samorządowych instytucji kultury, jednostek niezaliczanych do sektora finansów publicznych oraz na realizację porozumień zawartych między jednostami samorządu terytorialnego - wykonanie za pierwsze półrocze 2009 roku</t>
  </si>
  <si>
    <t>Wydatki związane z realizacją zadań z zakresu administracji rządowej i innych zadań zleconych ustawami - wykonanie za I półrocze 2009 roku</t>
  </si>
  <si>
    <t>Wydatki majątkowe - wykonanie za I półrocze 2009 roku</t>
  </si>
  <si>
    <t>opracowanie projektu budowy monitoringu miasta Trzcianki z zakresem obejmującym montaż dwóch kamer na Pl. Pocztowym i przy parkingu przy 
ul. Kościuszki</t>
  </si>
  <si>
    <t>0360</t>
  </si>
  <si>
    <t>wpływy z tytułu przekształcenia prawa użytkowania wieczystego przysługującego osobom fizycznym w prawo własności</t>
  </si>
  <si>
    <t>dochody z najmu i dzierżawy składników majątkowych Skarbu Państwa, jednostek samorządu terytorialnego lub  innych jednostek zaliczanych do sektora finansów publicznych oraz innych umów 
o podobnym charakterze</t>
  </si>
  <si>
    <t>odsetki z tytułu nieterminowych wpłat 
z tytułu podatków i opłat</t>
  </si>
  <si>
    <t>świadczenia rodzinne, świadczenia z funduszu alimentacyjnego oraz składki na ubezpieczenia emerytalne i rentowe z ubezpieczenia społecznego</t>
  </si>
  <si>
    <t>wydatki osobowe niezaliczane do wynagrodzeń</t>
  </si>
  <si>
    <t>przychody z tytułu innych rozliczeń krajowych</t>
  </si>
  <si>
    <t>Przychody i wydatki Gminnego Funduszu Ochrony Środowiska i Gospodarki Wodnej - 
wykonanie za pierwsze półrocze 2009 roku</t>
  </si>
  <si>
    <t>plan po
 zmianie</t>
  </si>
  <si>
    <t>dotacje przekazane z funduszy celowych na realizacj e zadań bieżących dla jednostek sektroa finansów publicznych</t>
  </si>
  <si>
    <t>dotacja dla Starostwa Powiatu Czarnkowsko - Trzcianeckiego na realizację przedsięwzięcia p.n. "Likwidacja wyrobów zawierających azbest z budynków mieszkalnych i inwentarskich na terenie powiatu czarnkowsko - trzcianeckiego</t>
  </si>
  <si>
    <t>wywóz pojemników na szkło i odpady typu PET</t>
  </si>
  <si>
    <t>zbiórka makulatury</t>
  </si>
  <si>
    <t>aktualizacja programu ochrony środowiska</t>
  </si>
  <si>
    <t>program usuwania azbestu</t>
  </si>
  <si>
    <t>koszty prowadzenia rachunku bankowego</t>
  </si>
  <si>
    <t>utrzymanie terenów zielonych nad jeziorem Sarcz, Logo oraz w Parku Grottgera</t>
  </si>
  <si>
    <t>Stan środków
pieniężnych na początek okresu</t>
  </si>
  <si>
    <t>Stan środków
pieniężnych na koniec okresu</t>
  </si>
  <si>
    <t>podatek od spadków i darowizn</t>
  </si>
  <si>
    <t xml:space="preserve">% </t>
  </si>
  <si>
    <t>%  
wykonania</t>
  </si>
  <si>
    <t>Dotacje otrzymywane do  budżetu gminy Trzcianka - wykonanie za pierwsze
 półrocze 2009 roku</t>
  </si>
  <si>
    <t>Załącznik Nr 8 do Informacji</t>
  </si>
  <si>
    <t>Wydatki jednostek pomocniczych gminy - wykonanie za I półrocze 2009 roku</t>
  </si>
  <si>
    <t>plan           początkowy</t>
  </si>
  <si>
    <t>zmiany</t>
  </si>
  <si>
    <t>Załącznik Nr 8 do Uchwały Nr XXVIII/181/09 Rady Miejskiej Trzcianki z dnia 23 marca 2009 r. zmieniający Załącznik Nr 8 do Uchwały Nr XXVI/174/08 Rady Miejskiej Trzcianki z dnia 18 grudnia 2008 r.</t>
  </si>
  <si>
    <t xml:space="preserve">Załącznik Nr 5 do Zarządzenia Nr 56/09 Burmistrza Trzcianki z dnia 11 maja 2009 r. zmieniający Załącznik Nr 8 do Uchwały Nr XXVIII/181/09 Rady Miejskiej Trzcianki z dnia 23 marca 2009 r. </t>
  </si>
  <si>
    <t xml:space="preserve">Załącznik Nr 7 do Uchwały Nr XXX/199/09 Rady Miejskiej Trzcianki z dnia 28 maja 2009 r. zmieniający Załącznik Nr 5 do Zarządzenia Nr 56/09 Burmistrza Trzcianki z dnia 11 maja 2009 r. </t>
  </si>
  <si>
    <t xml:space="preserve">Załącznik Nr 7 do Uchwały Nr XXXI/209/09 Rady Miejskiej Trzcianki z dnia 25 czerwca 2009 r. zmieniający Załącznik Nr 7 do Uchwały Nr XXX/199/09 Rady Miejskiej Trzcianki z dnia 28 maja 2009 r. </t>
  </si>
  <si>
    <t>Wykonanie</t>
  </si>
  <si>
    <t>Pozostaje do wykorzystania</t>
  </si>
  <si>
    <t>zmiana 1</t>
  </si>
  <si>
    <t>zmiana 2</t>
  </si>
  <si>
    <t>zmiana 3</t>
  </si>
  <si>
    <t xml:space="preserve">zmiana 4 </t>
  </si>
  <si>
    <t>zmiana 5</t>
  </si>
  <si>
    <t>zmiana 6</t>
  </si>
  <si>
    <t xml:space="preserve">zmiana 7 </t>
  </si>
  <si>
    <t>zmiana 8</t>
  </si>
  <si>
    <t>Sołectwo Górnica</t>
  </si>
  <si>
    <t>Sołectwo Łomnica</t>
  </si>
  <si>
    <t>Sołectwo Nowa Wieś</t>
  </si>
  <si>
    <t>Sołectwo Pokrzywno</t>
  </si>
  <si>
    <t>Sołectwo Przyłęki</t>
  </si>
  <si>
    <t>Sołectwo Runowo</t>
  </si>
  <si>
    <t>Sołectwo Rychlik</t>
  </si>
  <si>
    <t>Sołectwo Sarcz</t>
  </si>
  <si>
    <t>Sołectwo Siedlisko</t>
  </si>
  <si>
    <t>Sołectwo Smolarnia</t>
  </si>
  <si>
    <t>Sołectwo Wapniarnia I</t>
  </si>
  <si>
    <t>Sołectwo Wapniarnia III</t>
  </si>
  <si>
    <t>Sołectwo Biała</t>
  </si>
  <si>
    <t>Sołectwo Niekursko</t>
  </si>
  <si>
    <t>Sołectwo Radolin</t>
  </si>
  <si>
    <t>Sołectwo Stobno</t>
  </si>
  <si>
    <t>Sołectwo Straduń</t>
  </si>
  <si>
    <t>Sołectw Nowa Wieś</t>
  </si>
  <si>
    <t>75095</t>
  </si>
  <si>
    <t>4210</t>
  </si>
  <si>
    <t>Sołectwo Biernatowo</t>
  </si>
  <si>
    <t>Sołectwo Teresin</t>
  </si>
  <si>
    <t>Sołectwo Wrząca</t>
  </si>
  <si>
    <t>4240</t>
  </si>
  <si>
    <t>zakup usług dostępu do sieci internet</t>
  </si>
  <si>
    <t>kolonie i obozy oraz inne formy wypoczynku dzieci i młodzieży</t>
  </si>
  <si>
    <t>utrzymanie zieleni w miastach                                              i gminach</t>
  </si>
  <si>
    <t>4300</t>
  </si>
  <si>
    <t>domy i ośrodki kultury, świetlice                                         i kluby</t>
  </si>
  <si>
    <t>4260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</si>
</sst>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;[Red]#,##0.00"/>
  </numFmts>
  <fonts count="65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i/>
      <sz val="8"/>
      <name val="Arial"/>
      <family val="0"/>
    </font>
    <font>
      <sz val="11"/>
      <name val="Arial CE"/>
      <family val="2"/>
    </font>
    <font>
      <b/>
      <i/>
      <sz val="8"/>
      <name val="Arial CE"/>
      <family val="2"/>
    </font>
    <font>
      <u val="single"/>
      <sz val="8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1"/>
      <name val="Tahoma"/>
      <family val="2"/>
    </font>
    <font>
      <b/>
      <sz val="8"/>
      <name val="Arial"/>
      <family val="0"/>
    </font>
    <font>
      <b/>
      <u val="single"/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9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4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 quotePrefix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left" vertical="center" wrapText="1" indent="1"/>
    </xf>
    <xf numFmtId="4" fontId="2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indent="1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inden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33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 indent="1"/>
    </xf>
    <xf numFmtId="4" fontId="3" fillId="33" borderId="15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4" fontId="3" fillId="0" borderId="15" xfId="0" applyNumberFormat="1" applyFont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5" fillId="0" borderId="20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4" fontId="13" fillId="0" borderId="12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indent="1"/>
    </xf>
    <xf numFmtId="4" fontId="13" fillId="0" borderId="1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 indent="1"/>
    </xf>
    <xf numFmtId="4" fontId="13" fillId="0" borderId="2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 indent="1"/>
    </xf>
    <xf numFmtId="4" fontId="13" fillId="0" borderId="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inden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 quotePrefix="1">
      <alignment horizontal="center" vertical="center" wrapText="1"/>
    </xf>
    <xf numFmtId="0" fontId="2" fillId="33" borderId="15" xfId="0" applyFont="1" applyFill="1" applyBorder="1" applyAlignment="1" quotePrefix="1">
      <alignment horizontal="center" vertical="center" wrapText="1"/>
    </xf>
    <xf numFmtId="0" fontId="2" fillId="33" borderId="16" xfId="0" applyFont="1" applyFill="1" applyBorder="1" applyAlignment="1" quotePrefix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4" fontId="2" fillId="33" borderId="15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quotePrefix="1">
      <alignment horizontal="right" vertical="center" wrapText="1"/>
    </xf>
    <xf numFmtId="0" fontId="18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4" fontId="2" fillId="0" borderId="11" xfId="0" applyNumberFormat="1" applyFont="1" applyFill="1" applyBorder="1" applyAlignment="1" quotePrefix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 indent="1"/>
    </xf>
    <xf numFmtId="4" fontId="2" fillId="0" borderId="15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 indent="1"/>
    </xf>
    <xf numFmtId="4" fontId="8" fillId="0" borderId="15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left" vertical="center" wrapText="1" indent="1"/>
    </xf>
    <xf numFmtId="4" fontId="2" fillId="33" borderId="1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 wrapText="1" indent="1"/>
    </xf>
    <xf numFmtId="4" fontId="8" fillId="33" borderId="15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6" fillId="0" borderId="0" xfId="52" applyNumberFormat="1" applyFont="1" applyFill="1" applyAlignment="1">
      <alignment vertical="center" wrapText="1"/>
      <protection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20" xfId="52" applyFont="1" applyFill="1" applyBorder="1" applyAlignment="1">
      <alignment/>
      <protection/>
    </xf>
    <xf numFmtId="0" fontId="0" fillId="0" borderId="2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10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" fontId="20" fillId="0" borderId="1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3" fillId="0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Fill="1" applyBorder="1" applyAlignment="1">
      <alignment horizontal="right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2"/>
    </xf>
    <xf numFmtId="0" fontId="22" fillId="0" borderId="10" xfId="0" applyFont="1" applyFill="1" applyBorder="1" applyAlignment="1" quotePrefix="1">
      <alignment horizontal="center" vertical="center" wrapText="1"/>
    </xf>
    <xf numFmtId="0" fontId="22" fillId="0" borderId="12" xfId="0" applyFont="1" applyFill="1" applyBorder="1" applyAlignment="1" quotePrefix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left" vertical="center" wrapText="1" indent="2"/>
      <protection/>
    </xf>
    <xf numFmtId="0" fontId="2" fillId="0" borderId="1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10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4" fontId="3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sołtysi 2007 projekt koszulk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5.25390625" style="9" customWidth="1"/>
    <col min="2" max="2" width="7.25390625" style="9" bestFit="1" customWidth="1"/>
    <col min="3" max="3" width="4.375" style="9" bestFit="1" customWidth="1"/>
    <col min="4" max="4" width="32.75390625" style="9" customWidth="1"/>
    <col min="5" max="6" width="12.375" style="34" bestFit="1" customWidth="1"/>
    <col min="7" max="7" width="14.00390625" style="34" customWidth="1"/>
    <col min="8" max="8" width="6.75390625" style="187" customWidth="1"/>
  </cols>
  <sheetData>
    <row r="1" spans="1:7" ht="12.75">
      <c r="A1" s="63"/>
      <c r="B1" s="63"/>
      <c r="C1" s="63"/>
      <c r="D1" s="63"/>
      <c r="E1" s="64"/>
      <c r="F1" s="64" t="s">
        <v>353</v>
      </c>
      <c r="G1" s="64"/>
    </row>
    <row r="2" spans="1:7" ht="12.75">
      <c r="A2" s="63"/>
      <c r="B2" s="63"/>
      <c r="C2" s="63"/>
      <c r="D2" s="63"/>
      <c r="E2" s="64"/>
      <c r="F2" s="64" t="s">
        <v>352</v>
      </c>
      <c r="G2" s="64"/>
    </row>
    <row r="3" spans="1:7" ht="12.75">
      <c r="A3" s="63"/>
      <c r="B3" s="63"/>
      <c r="C3" s="63"/>
      <c r="D3" s="63"/>
      <c r="E3" s="64"/>
      <c r="F3" s="64" t="s">
        <v>354</v>
      </c>
      <c r="G3" s="64"/>
    </row>
    <row r="4" spans="1:7" ht="12.75">
      <c r="A4" s="63"/>
      <c r="B4" s="63"/>
      <c r="C4" s="63"/>
      <c r="D4" s="63"/>
      <c r="E4" s="64"/>
      <c r="F4" s="64" t="s">
        <v>371</v>
      </c>
      <c r="G4" s="64"/>
    </row>
    <row r="5" spans="1:8" ht="18.75" customHeight="1">
      <c r="A5" s="377" t="s">
        <v>369</v>
      </c>
      <c r="B5" s="377"/>
      <c r="C5" s="377"/>
      <c r="D5" s="377"/>
      <c r="E5" s="377"/>
      <c r="F5" s="377"/>
      <c r="G5" s="377"/>
      <c r="H5" s="377"/>
    </row>
    <row r="6" spans="1:8" s="9" customFormat="1" ht="16.5" customHeight="1">
      <c r="A6" s="378" t="s">
        <v>15</v>
      </c>
      <c r="B6" s="378" t="s">
        <v>16</v>
      </c>
      <c r="C6" s="378" t="s">
        <v>17</v>
      </c>
      <c r="D6" s="378" t="s">
        <v>18</v>
      </c>
      <c r="E6" s="373" t="s">
        <v>170</v>
      </c>
      <c r="F6" s="375" t="s">
        <v>233</v>
      </c>
      <c r="G6" s="376" t="s">
        <v>7</v>
      </c>
      <c r="H6" s="376"/>
    </row>
    <row r="7" spans="1:8" s="9" customFormat="1" ht="16.5" customHeight="1">
      <c r="A7" s="379"/>
      <c r="B7" s="379"/>
      <c r="C7" s="379"/>
      <c r="D7" s="379"/>
      <c r="E7" s="374"/>
      <c r="F7" s="374"/>
      <c r="G7" s="10" t="s">
        <v>8</v>
      </c>
      <c r="H7" s="181" t="s">
        <v>9</v>
      </c>
    </row>
    <row r="8" spans="1:8" s="9" customFormat="1" ht="24" customHeight="1">
      <c r="A8" s="99" t="s">
        <v>19</v>
      </c>
      <c r="B8" s="6"/>
      <c r="C8" s="26"/>
      <c r="D8" s="156" t="s">
        <v>20</v>
      </c>
      <c r="E8" s="19">
        <f>SUM(E9)</f>
        <v>639800</v>
      </c>
      <c r="F8" s="19">
        <f>SUM(F9)</f>
        <v>925302</v>
      </c>
      <c r="G8" s="19">
        <f>SUM(G9)</f>
        <v>363779.81</v>
      </c>
      <c r="H8" s="51">
        <f>G8/F8*100</f>
        <v>39.3147113050658</v>
      </c>
    </row>
    <row r="9" spans="1:8" s="30" customFormat="1" ht="24" customHeight="1">
      <c r="A9" s="81"/>
      <c r="B9" s="79" t="s">
        <v>317</v>
      </c>
      <c r="C9" s="83"/>
      <c r="D9" s="157" t="s">
        <v>21</v>
      </c>
      <c r="E9" s="89">
        <f>SUM(E10:E13)</f>
        <v>639800</v>
      </c>
      <c r="F9" s="89">
        <f>SUM(F10:F13)</f>
        <v>925302</v>
      </c>
      <c r="G9" s="89">
        <f>SUM(G10:G13)</f>
        <v>363779.81</v>
      </c>
      <c r="H9" s="95">
        <f aca="true" t="shared" si="0" ref="H9:H76">G9/F9*100</f>
        <v>39.3147113050658</v>
      </c>
    </row>
    <row r="10" spans="1:8" s="30" customFormat="1" ht="72.75" customHeight="1">
      <c r="A10" s="81"/>
      <c r="B10" s="57"/>
      <c r="C10" s="82" t="s">
        <v>193</v>
      </c>
      <c r="D10" s="80" t="s">
        <v>78</v>
      </c>
      <c r="E10" s="89">
        <v>119800</v>
      </c>
      <c r="F10" s="89">
        <v>119800</v>
      </c>
      <c r="G10" s="89">
        <v>76965.9</v>
      </c>
      <c r="H10" s="95">
        <f t="shared" si="0"/>
        <v>64.24532554257094</v>
      </c>
    </row>
    <row r="11" spans="1:8" s="30" customFormat="1" ht="40.5" customHeight="1">
      <c r="A11" s="81"/>
      <c r="B11" s="57"/>
      <c r="C11" s="82" t="s">
        <v>318</v>
      </c>
      <c r="D11" s="80" t="s">
        <v>319</v>
      </c>
      <c r="E11" s="89">
        <v>520000</v>
      </c>
      <c r="F11" s="89">
        <v>520000</v>
      </c>
      <c r="G11" s="89">
        <v>544.8</v>
      </c>
      <c r="H11" s="95">
        <f t="shared" si="0"/>
        <v>0.10476923076923077</v>
      </c>
    </row>
    <row r="12" spans="1:8" s="30" customFormat="1" ht="24.75" customHeight="1">
      <c r="A12" s="81"/>
      <c r="B12" s="57"/>
      <c r="C12" s="77" t="s">
        <v>194</v>
      </c>
      <c r="D12" s="80" t="s">
        <v>26</v>
      </c>
      <c r="E12" s="89">
        <v>0</v>
      </c>
      <c r="F12" s="89">
        <v>0</v>
      </c>
      <c r="G12" s="89">
        <v>768</v>
      </c>
      <c r="H12" s="95" t="s">
        <v>4</v>
      </c>
    </row>
    <row r="13" spans="1:8" s="30" customFormat="1" ht="58.5" customHeight="1">
      <c r="A13" s="81"/>
      <c r="B13" s="57"/>
      <c r="C13" s="77">
        <v>2010</v>
      </c>
      <c r="D13" s="80" t="s">
        <v>252</v>
      </c>
      <c r="E13" s="89">
        <v>0</v>
      </c>
      <c r="F13" s="89">
        <v>285502</v>
      </c>
      <c r="G13" s="89">
        <v>285501.11</v>
      </c>
      <c r="H13" s="95">
        <f t="shared" si="0"/>
        <v>99.99968826838341</v>
      </c>
    </row>
    <row r="14" spans="1:8" s="8" customFormat="1" ht="24" customHeight="1">
      <c r="A14" s="36" t="s">
        <v>23</v>
      </c>
      <c r="B14" s="4"/>
      <c r="C14" s="5"/>
      <c r="D14" s="37" t="s">
        <v>24</v>
      </c>
      <c r="E14" s="65">
        <f>SUM(E15,E21)</f>
        <v>5001700</v>
      </c>
      <c r="F14" s="65">
        <f>SUM(F15,F21)</f>
        <v>5001700</v>
      </c>
      <c r="G14" s="65">
        <f>SUM(G15,G21)</f>
        <v>1762382.4700000002</v>
      </c>
      <c r="H14" s="51">
        <f t="shared" si="0"/>
        <v>35.235669272447375</v>
      </c>
    </row>
    <row r="15" spans="1:8" s="30" customFormat="1" ht="24" customHeight="1">
      <c r="A15" s="75"/>
      <c r="B15" s="76" t="s">
        <v>25</v>
      </c>
      <c r="C15" s="83"/>
      <c r="D15" s="80" t="s">
        <v>180</v>
      </c>
      <c r="E15" s="74">
        <f>SUM(E16:E20)</f>
        <v>5001700</v>
      </c>
      <c r="F15" s="74">
        <f>SUM(F16:F20)</f>
        <v>5001700</v>
      </c>
      <c r="G15" s="74">
        <f>SUM(G16:G20)</f>
        <v>1761781.2300000002</v>
      </c>
      <c r="H15" s="95">
        <f t="shared" si="0"/>
        <v>35.22364855948978</v>
      </c>
    </row>
    <row r="16" spans="1:8" s="30" customFormat="1" ht="24" customHeight="1">
      <c r="A16" s="75"/>
      <c r="B16" s="57"/>
      <c r="C16" s="82" t="s">
        <v>192</v>
      </c>
      <c r="D16" s="80" t="s">
        <v>251</v>
      </c>
      <c r="E16" s="74">
        <v>140000</v>
      </c>
      <c r="F16" s="74">
        <v>140000</v>
      </c>
      <c r="G16" s="74">
        <v>115294.7</v>
      </c>
      <c r="H16" s="95">
        <f t="shared" si="0"/>
        <v>82.35335714285713</v>
      </c>
    </row>
    <row r="17" spans="1:8" s="30" customFormat="1" ht="70.5" customHeight="1">
      <c r="A17" s="75"/>
      <c r="B17" s="57"/>
      <c r="C17" s="77" t="s">
        <v>193</v>
      </c>
      <c r="D17" s="80" t="s">
        <v>500</v>
      </c>
      <c r="E17" s="74">
        <v>1810000</v>
      </c>
      <c r="F17" s="74">
        <v>1810000</v>
      </c>
      <c r="G17" s="74">
        <v>939525.66</v>
      </c>
      <c r="H17" s="95">
        <f t="shared" si="0"/>
        <v>51.90749502762431</v>
      </c>
    </row>
    <row r="18" spans="1:8" s="30" customFormat="1" ht="48" customHeight="1">
      <c r="A18" s="75"/>
      <c r="B18" s="57"/>
      <c r="C18" s="77" t="s">
        <v>265</v>
      </c>
      <c r="D18" s="80" t="s">
        <v>499</v>
      </c>
      <c r="E18" s="74">
        <v>30000</v>
      </c>
      <c r="F18" s="74">
        <v>30000</v>
      </c>
      <c r="G18" s="74">
        <v>27696.3</v>
      </c>
      <c r="H18" s="95">
        <f t="shared" si="0"/>
        <v>92.321</v>
      </c>
    </row>
    <row r="19" spans="1:8" s="30" customFormat="1" ht="36">
      <c r="A19" s="75"/>
      <c r="B19" s="57"/>
      <c r="C19" s="77" t="s">
        <v>318</v>
      </c>
      <c r="D19" s="80" t="s">
        <v>319</v>
      </c>
      <c r="E19" s="74">
        <v>3011700</v>
      </c>
      <c r="F19" s="74">
        <v>3011700</v>
      </c>
      <c r="G19" s="74">
        <v>673475.96</v>
      </c>
      <c r="H19" s="95">
        <f t="shared" si="0"/>
        <v>22.361986917687684</v>
      </c>
    </row>
    <row r="20" spans="1:8" s="30" customFormat="1" ht="21.75" customHeight="1">
      <c r="A20" s="75"/>
      <c r="B20" s="57"/>
      <c r="C20" s="77" t="s">
        <v>194</v>
      </c>
      <c r="D20" s="80" t="s">
        <v>26</v>
      </c>
      <c r="E20" s="74">
        <v>10000</v>
      </c>
      <c r="F20" s="74">
        <v>10000</v>
      </c>
      <c r="G20" s="74">
        <v>5788.61</v>
      </c>
      <c r="H20" s="95">
        <f t="shared" si="0"/>
        <v>57.8861</v>
      </c>
    </row>
    <row r="21" spans="1:8" s="30" customFormat="1" ht="21.75" customHeight="1">
      <c r="A21" s="75"/>
      <c r="B21" s="57">
        <v>70095</v>
      </c>
      <c r="C21" s="77"/>
      <c r="D21" s="80" t="s">
        <v>21</v>
      </c>
      <c r="E21" s="74">
        <f>SUM(E22)</f>
        <v>0</v>
      </c>
      <c r="F21" s="74">
        <f>SUM(F22)</f>
        <v>0</v>
      </c>
      <c r="G21" s="74">
        <f>SUM(G22)</f>
        <v>601.24</v>
      </c>
      <c r="H21" s="95" t="s">
        <v>4</v>
      </c>
    </row>
    <row r="22" spans="1:8" s="30" customFormat="1" ht="21.75" customHeight="1">
      <c r="A22" s="75"/>
      <c r="B22" s="57"/>
      <c r="C22" s="77" t="s">
        <v>195</v>
      </c>
      <c r="D22" s="80" t="s">
        <v>27</v>
      </c>
      <c r="E22" s="74">
        <v>0</v>
      </c>
      <c r="F22" s="74">
        <v>0</v>
      </c>
      <c r="G22" s="74">
        <v>601.24</v>
      </c>
      <c r="H22" s="95" t="s">
        <v>4</v>
      </c>
    </row>
    <row r="23" spans="1:8" s="233" customFormat="1" ht="21.75" customHeight="1">
      <c r="A23" s="227">
        <v>710</v>
      </c>
      <c r="B23" s="228"/>
      <c r="C23" s="229"/>
      <c r="D23" s="230" t="s">
        <v>104</v>
      </c>
      <c r="E23" s="231">
        <f aca="true" t="shared" si="1" ref="E23:G24">SUM(E24)</f>
        <v>0</v>
      </c>
      <c r="F23" s="231">
        <f t="shared" si="1"/>
        <v>24400</v>
      </c>
      <c r="G23" s="231">
        <f t="shared" si="1"/>
        <v>24400</v>
      </c>
      <c r="H23" s="232">
        <f t="shared" si="0"/>
        <v>100</v>
      </c>
    </row>
    <row r="24" spans="1:8" s="30" customFormat="1" ht="21.75" customHeight="1">
      <c r="A24" s="75"/>
      <c r="B24" s="57">
        <v>71004</v>
      </c>
      <c r="C24" s="77"/>
      <c r="D24" s="80" t="s">
        <v>106</v>
      </c>
      <c r="E24" s="74">
        <f t="shared" si="1"/>
        <v>0</v>
      </c>
      <c r="F24" s="74">
        <f t="shared" si="1"/>
        <v>24400</v>
      </c>
      <c r="G24" s="74">
        <f t="shared" si="1"/>
        <v>24400</v>
      </c>
      <c r="H24" s="95">
        <f t="shared" si="0"/>
        <v>100</v>
      </c>
    </row>
    <row r="25" spans="1:8" s="30" customFormat="1" ht="21.75" customHeight="1">
      <c r="A25" s="75"/>
      <c r="B25" s="57"/>
      <c r="C25" s="77" t="s">
        <v>377</v>
      </c>
      <c r="D25" s="80" t="s">
        <v>378</v>
      </c>
      <c r="E25" s="74">
        <v>0</v>
      </c>
      <c r="F25" s="74">
        <v>24400</v>
      </c>
      <c r="G25" s="74">
        <v>24400</v>
      </c>
      <c r="H25" s="95">
        <f t="shared" si="0"/>
        <v>100</v>
      </c>
    </row>
    <row r="26" spans="1:8" s="8" customFormat="1" ht="24" customHeight="1">
      <c r="A26" s="36" t="s">
        <v>30</v>
      </c>
      <c r="B26" s="4"/>
      <c r="C26" s="5"/>
      <c r="D26" s="37" t="s">
        <v>31</v>
      </c>
      <c r="E26" s="65">
        <f>SUM(E27,E30)</f>
        <v>172350</v>
      </c>
      <c r="F26" s="65">
        <f>SUM(F27,F30)</f>
        <v>172350</v>
      </c>
      <c r="G26" s="65">
        <f>SUM(G27,G30)</f>
        <v>97596.09</v>
      </c>
      <c r="H26" s="51">
        <f t="shared" si="0"/>
        <v>56.62668407310705</v>
      </c>
    </row>
    <row r="27" spans="1:8" s="30" customFormat="1" ht="24" customHeight="1">
      <c r="A27" s="75"/>
      <c r="B27" s="76">
        <v>75011</v>
      </c>
      <c r="C27" s="83"/>
      <c r="D27" s="80" t="s">
        <v>32</v>
      </c>
      <c r="E27" s="74">
        <f>SUM(E28:E29)</f>
        <v>160350</v>
      </c>
      <c r="F27" s="74">
        <f>SUM(F28:F29)</f>
        <v>160350</v>
      </c>
      <c r="G27" s="74">
        <f>SUM(G28:G29)</f>
        <v>76837.5</v>
      </c>
      <c r="H27" s="95">
        <f t="shared" si="0"/>
        <v>47.91861552853134</v>
      </c>
    </row>
    <row r="28" spans="1:8" s="30" customFormat="1" ht="58.5" customHeight="1">
      <c r="A28" s="75"/>
      <c r="B28" s="57"/>
      <c r="C28" s="77">
        <v>2010</v>
      </c>
      <c r="D28" s="80" t="s">
        <v>252</v>
      </c>
      <c r="E28" s="89">
        <v>156600</v>
      </c>
      <c r="F28" s="89">
        <v>156600</v>
      </c>
      <c r="G28" s="89">
        <v>75663</v>
      </c>
      <c r="H28" s="95">
        <f t="shared" si="0"/>
        <v>48.31609195402299</v>
      </c>
    </row>
    <row r="29" spans="1:8" s="30" customFormat="1" ht="51" customHeight="1">
      <c r="A29" s="75"/>
      <c r="B29" s="57"/>
      <c r="C29" s="77">
        <v>2360</v>
      </c>
      <c r="D29" s="80" t="s">
        <v>217</v>
      </c>
      <c r="E29" s="89">
        <v>3750</v>
      </c>
      <c r="F29" s="89">
        <v>3750</v>
      </c>
      <c r="G29" s="89">
        <v>1174.5</v>
      </c>
      <c r="H29" s="95">
        <f t="shared" si="0"/>
        <v>31.319999999999997</v>
      </c>
    </row>
    <row r="30" spans="1:8" s="30" customFormat="1" ht="24">
      <c r="A30" s="75"/>
      <c r="B30" s="57">
        <v>75023</v>
      </c>
      <c r="C30" s="77"/>
      <c r="D30" s="46" t="s">
        <v>34</v>
      </c>
      <c r="E30" s="74">
        <f>SUM(E31)</f>
        <v>12000</v>
      </c>
      <c r="F30" s="74">
        <f>SUM(F31)</f>
        <v>12000</v>
      </c>
      <c r="G30" s="74">
        <f>SUM(G31)</f>
        <v>20758.59</v>
      </c>
      <c r="H30" s="95">
        <f t="shared" si="0"/>
        <v>172.98825</v>
      </c>
    </row>
    <row r="31" spans="1:8" s="30" customFormat="1" ht="21.75" customHeight="1">
      <c r="A31" s="75"/>
      <c r="B31" s="57"/>
      <c r="C31" s="77" t="s">
        <v>195</v>
      </c>
      <c r="D31" s="80" t="s">
        <v>27</v>
      </c>
      <c r="E31" s="74">
        <v>12000</v>
      </c>
      <c r="F31" s="74">
        <v>12000</v>
      </c>
      <c r="G31" s="74">
        <v>20758.59</v>
      </c>
      <c r="H31" s="95">
        <f t="shared" si="0"/>
        <v>172.98825</v>
      </c>
    </row>
    <row r="32" spans="1:8" s="8" customFormat="1" ht="36">
      <c r="A32" s="36">
        <v>751</v>
      </c>
      <c r="B32" s="6"/>
      <c r="C32" s="26"/>
      <c r="D32" s="37" t="s">
        <v>35</v>
      </c>
      <c r="E32" s="65">
        <f>SUM(E33,E35)</f>
        <v>3910</v>
      </c>
      <c r="F32" s="65">
        <f>SUM(F33,F35)</f>
        <v>46082</v>
      </c>
      <c r="G32" s="65">
        <f>SUM(G33,G35)</f>
        <v>44128</v>
      </c>
      <c r="H32" s="51">
        <f t="shared" si="0"/>
        <v>95.7597326504926</v>
      </c>
    </row>
    <row r="33" spans="1:8" s="30" customFormat="1" ht="27" customHeight="1">
      <c r="A33" s="81"/>
      <c r="B33" s="76">
        <v>75101</v>
      </c>
      <c r="C33" s="83"/>
      <c r="D33" s="80" t="s">
        <v>36</v>
      </c>
      <c r="E33" s="74">
        <f>SUM(E34)</f>
        <v>3910</v>
      </c>
      <c r="F33" s="74">
        <f>SUM(F34)</f>
        <v>3910</v>
      </c>
      <c r="G33" s="74">
        <f>SUM(G34)</f>
        <v>1956</v>
      </c>
      <c r="H33" s="95">
        <f t="shared" si="0"/>
        <v>50.02557544757033</v>
      </c>
    </row>
    <row r="34" spans="1:8" s="30" customFormat="1" ht="60" customHeight="1">
      <c r="A34" s="81"/>
      <c r="B34" s="76"/>
      <c r="C34" s="83">
        <v>2010</v>
      </c>
      <c r="D34" s="80" t="s">
        <v>252</v>
      </c>
      <c r="E34" s="74">
        <v>3910</v>
      </c>
      <c r="F34" s="74">
        <v>3910</v>
      </c>
      <c r="G34" s="74">
        <v>1956</v>
      </c>
      <c r="H34" s="95">
        <f t="shared" si="0"/>
        <v>50.02557544757033</v>
      </c>
    </row>
    <row r="35" spans="1:8" s="30" customFormat="1" ht="21" customHeight="1">
      <c r="A35" s="81"/>
      <c r="B35" s="76">
        <v>75113</v>
      </c>
      <c r="C35" s="83"/>
      <c r="D35" s="80" t="s">
        <v>379</v>
      </c>
      <c r="E35" s="74">
        <f>SUM(E36)</f>
        <v>0</v>
      </c>
      <c r="F35" s="74">
        <f>SUM(F36)</f>
        <v>42172</v>
      </c>
      <c r="G35" s="74">
        <f>SUM(G36)</f>
        <v>42172</v>
      </c>
      <c r="H35" s="95">
        <f t="shared" si="0"/>
        <v>100</v>
      </c>
    </row>
    <row r="36" spans="1:8" s="30" customFormat="1" ht="48">
      <c r="A36" s="81"/>
      <c r="B36" s="76"/>
      <c r="C36" s="83">
        <v>2010</v>
      </c>
      <c r="D36" s="80" t="s">
        <v>252</v>
      </c>
      <c r="E36" s="74">
        <v>0</v>
      </c>
      <c r="F36" s="74">
        <v>42172</v>
      </c>
      <c r="G36" s="74">
        <v>42172</v>
      </c>
      <c r="H36" s="95">
        <f t="shared" si="0"/>
        <v>100</v>
      </c>
    </row>
    <row r="37" spans="1:8" s="8" customFormat="1" ht="30" customHeight="1">
      <c r="A37" s="36" t="s">
        <v>37</v>
      </c>
      <c r="B37" s="4"/>
      <c r="C37" s="5"/>
      <c r="D37" s="37" t="s">
        <v>38</v>
      </c>
      <c r="E37" s="65">
        <f>SUM(E38)</f>
        <v>5500</v>
      </c>
      <c r="F37" s="65">
        <f>SUM(F38)</f>
        <v>5500</v>
      </c>
      <c r="G37" s="65">
        <f>SUM(G38)</f>
        <v>1800.5</v>
      </c>
      <c r="H37" s="51">
        <f t="shared" si="0"/>
        <v>32.736363636363635</v>
      </c>
    </row>
    <row r="38" spans="1:8" s="30" customFormat="1" ht="24" customHeight="1">
      <c r="A38" s="81"/>
      <c r="B38" s="76" t="s">
        <v>39</v>
      </c>
      <c r="C38" s="83"/>
      <c r="D38" s="80" t="s">
        <v>40</v>
      </c>
      <c r="E38" s="74">
        <f>SUM(E39:E40)</f>
        <v>5500</v>
      </c>
      <c r="F38" s="74">
        <f>SUM(F39:F40)</f>
        <v>5500</v>
      </c>
      <c r="G38" s="74">
        <f>SUM(G39:G40)</f>
        <v>1800.5</v>
      </c>
      <c r="H38" s="95">
        <f t="shared" si="0"/>
        <v>32.736363636363635</v>
      </c>
    </row>
    <row r="39" spans="1:8" s="30" customFormat="1" ht="21.75" customHeight="1">
      <c r="A39" s="81"/>
      <c r="B39" s="57"/>
      <c r="C39" s="77" t="s">
        <v>196</v>
      </c>
      <c r="D39" s="80" t="s">
        <v>41</v>
      </c>
      <c r="E39" s="74">
        <v>5000</v>
      </c>
      <c r="F39" s="74">
        <v>5000</v>
      </c>
      <c r="G39" s="74">
        <v>1688.5</v>
      </c>
      <c r="H39" s="95">
        <f t="shared" si="0"/>
        <v>33.77</v>
      </c>
    </row>
    <row r="40" spans="1:8" s="30" customFormat="1" ht="21.75" customHeight="1">
      <c r="A40" s="81"/>
      <c r="B40" s="57"/>
      <c r="C40" s="77" t="s">
        <v>194</v>
      </c>
      <c r="D40" s="80" t="s">
        <v>26</v>
      </c>
      <c r="E40" s="74">
        <v>500</v>
      </c>
      <c r="F40" s="74">
        <v>500</v>
      </c>
      <c r="G40" s="74">
        <v>112</v>
      </c>
      <c r="H40" s="95">
        <f t="shared" si="0"/>
        <v>22.400000000000002</v>
      </c>
    </row>
    <row r="41" spans="1:8" s="8" customFormat="1" ht="60">
      <c r="A41" s="36" t="s">
        <v>45</v>
      </c>
      <c r="B41" s="4"/>
      <c r="C41" s="5"/>
      <c r="D41" s="37" t="s">
        <v>185</v>
      </c>
      <c r="E41" s="65">
        <f>SUM(E42,E45,E53,E64,E70,)</f>
        <v>23034971</v>
      </c>
      <c r="F41" s="65">
        <f>SUM(F42,F45,F53,F64,F70,)</f>
        <v>23048642</v>
      </c>
      <c r="G41" s="65">
        <f>SUM(G42,G45,G53,G64,G70,)</f>
        <v>10809181.940000001</v>
      </c>
      <c r="H41" s="51">
        <f t="shared" si="0"/>
        <v>46.89726162608626</v>
      </c>
    </row>
    <row r="42" spans="1:8" s="30" customFormat="1" ht="27.75" customHeight="1">
      <c r="A42" s="75"/>
      <c r="B42" s="57">
        <v>75601</v>
      </c>
      <c r="C42" s="83"/>
      <c r="D42" s="80" t="s">
        <v>47</v>
      </c>
      <c r="E42" s="74">
        <f>SUM(E43:E44)</f>
        <v>52500</v>
      </c>
      <c r="F42" s="74">
        <f>SUM(F43:F44)</f>
        <v>52500</v>
      </c>
      <c r="G42" s="74">
        <f>SUM(G43:G44)</f>
        <v>20336.82</v>
      </c>
      <c r="H42" s="95">
        <f t="shared" si="0"/>
        <v>38.7368</v>
      </c>
    </row>
    <row r="43" spans="1:8" s="30" customFormat="1" ht="38.25" customHeight="1">
      <c r="A43" s="75"/>
      <c r="B43" s="57"/>
      <c r="C43" s="82" t="s">
        <v>197</v>
      </c>
      <c r="D43" s="80" t="s">
        <v>48</v>
      </c>
      <c r="E43" s="74">
        <v>50000</v>
      </c>
      <c r="F43" s="74">
        <v>50000</v>
      </c>
      <c r="G43" s="74">
        <v>19637.81</v>
      </c>
      <c r="H43" s="95">
        <f t="shared" si="0"/>
        <v>39.27562</v>
      </c>
    </row>
    <row r="44" spans="1:8" s="30" customFormat="1" ht="25.5" customHeight="1">
      <c r="A44" s="75"/>
      <c r="B44" s="57"/>
      <c r="C44" s="82" t="s">
        <v>198</v>
      </c>
      <c r="D44" s="80" t="s">
        <v>501</v>
      </c>
      <c r="E44" s="74">
        <v>2500</v>
      </c>
      <c r="F44" s="74">
        <v>2500</v>
      </c>
      <c r="G44" s="74">
        <v>699.01</v>
      </c>
      <c r="H44" s="95">
        <f t="shared" si="0"/>
        <v>27.960400000000003</v>
      </c>
    </row>
    <row r="45" spans="1:8" s="30" customFormat="1" ht="59.25" customHeight="1">
      <c r="A45" s="75"/>
      <c r="B45" s="76" t="s">
        <v>49</v>
      </c>
      <c r="C45" s="83"/>
      <c r="D45" s="80" t="s">
        <v>225</v>
      </c>
      <c r="E45" s="74">
        <f>SUM(E46:E52)</f>
        <v>7208496</v>
      </c>
      <c r="F45" s="74">
        <f>SUM(F46:F52)</f>
        <v>7208496</v>
      </c>
      <c r="G45" s="74">
        <f>SUM(G46:G52)</f>
        <v>3513414.5100000002</v>
      </c>
      <c r="H45" s="95">
        <f t="shared" si="0"/>
        <v>48.7399106554266</v>
      </c>
    </row>
    <row r="46" spans="1:8" s="30" customFormat="1" ht="21.75" customHeight="1">
      <c r="A46" s="75"/>
      <c r="B46" s="76"/>
      <c r="C46" s="77" t="s">
        <v>199</v>
      </c>
      <c r="D46" s="80" t="s">
        <v>50</v>
      </c>
      <c r="E46" s="74">
        <v>6458259</v>
      </c>
      <c r="F46" s="74">
        <v>6458259</v>
      </c>
      <c r="G46" s="74">
        <v>3123254.04</v>
      </c>
      <c r="H46" s="95">
        <f t="shared" si="0"/>
        <v>48.360619169965155</v>
      </c>
    </row>
    <row r="47" spans="1:8" s="30" customFormat="1" ht="21.75" customHeight="1">
      <c r="A47" s="75"/>
      <c r="B47" s="76"/>
      <c r="C47" s="77" t="s">
        <v>200</v>
      </c>
      <c r="D47" s="80" t="s">
        <v>51</v>
      </c>
      <c r="E47" s="74">
        <v>25000</v>
      </c>
      <c r="F47" s="74">
        <v>25000</v>
      </c>
      <c r="G47" s="74">
        <v>20565.74</v>
      </c>
      <c r="H47" s="95">
        <f t="shared" si="0"/>
        <v>82.26296</v>
      </c>
    </row>
    <row r="48" spans="1:8" s="30" customFormat="1" ht="21.75" customHeight="1">
      <c r="A48" s="75"/>
      <c r="B48" s="76"/>
      <c r="C48" s="77" t="s">
        <v>201</v>
      </c>
      <c r="D48" s="80" t="s">
        <v>52</v>
      </c>
      <c r="E48" s="74">
        <v>350823</v>
      </c>
      <c r="F48" s="74">
        <v>350823</v>
      </c>
      <c r="G48" s="74">
        <v>178901.58</v>
      </c>
      <c r="H48" s="95">
        <f t="shared" si="0"/>
        <v>50.99482645094534</v>
      </c>
    </row>
    <row r="49" spans="1:8" s="30" customFormat="1" ht="21.75" customHeight="1">
      <c r="A49" s="75"/>
      <c r="B49" s="76"/>
      <c r="C49" s="77" t="s">
        <v>202</v>
      </c>
      <c r="D49" s="80" t="s">
        <v>53</v>
      </c>
      <c r="E49" s="74">
        <v>85000</v>
      </c>
      <c r="F49" s="74">
        <v>85000</v>
      </c>
      <c r="G49" s="74">
        <v>29286</v>
      </c>
      <c r="H49" s="95">
        <f t="shared" si="0"/>
        <v>34.45411764705882</v>
      </c>
    </row>
    <row r="50" spans="1:8" s="30" customFormat="1" ht="21.75" customHeight="1">
      <c r="A50" s="75"/>
      <c r="B50" s="76"/>
      <c r="C50" s="77" t="s">
        <v>205</v>
      </c>
      <c r="D50" s="80" t="s">
        <v>56</v>
      </c>
      <c r="E50" s="74">
        <v>0</v>
      </c>
      <c r="F50" s="74">
        <v>0</v>
      </c>
      <c r="G50" s="74">
        <v>14616</v>
      </c>
      <c r="H50" s="95" t="s">
        <v>4</v>
      </c>
    </row>
    <row r="51" spans="1:8" s="30" customFormat="1" ht="24" customHeight="1">
      <c r="A51" s="75"/>
      <c r="B51" s="76"/>
      <c r="C51" s="72" t="s">
        <v>198</v>
      </c>
      <c r="D51" s="69" t="s">
        <v>240</v>
      </c>
      <c r="E51" s="74">
        <v>25000</v>
      </c>
      <c r="F51" s="74">
        <v>25000</v>
      </c>
      <c r="G51" s="74">
        <v>14584.15</v>
      </c>
      <c r="H51" s="95">
        <f t="shared" si="0"/>
        <v>58.3366</v>
      </c>
    </row>
    <row r="52" spans="1:8" s="30" customFormat="1" ht="24">
      <c r="A52" s="75"/>
      <c r="B52" s="76"/>
      <c r="C52" s="77">
        <v>2680</v>
      </c>
      <c r="D52" s="80" t="s">
        <v>363</v>
      </c>
      <c r="E52" s="74">
        <v>264414</v>
      </c>
      <c r="F52" s="74">
        <v>264414</v>
      </c>
      <c r="G52" s="74">
        <v>132207</v>
      </c>
      <c r="H52" s="95">
        <f t="shared" si="0"/>
        <v>50</v>
      </c>
    </row>
    <row r="53" spans="1:8" s="30" customFormat="1" ht="60">
      <c r="A53" s="75"/>
      <c r="B53" s="76">
        <v>75616</v>
      </c>
      <c r="C53" s="77"/>
      <c r="D53" s="80" t="s">
        <v>337</v>
      </c>
      <c r="E53" s="74">
        <f>SUM(E54:E63)</f>
        <v>4073240</v>
      </c>
      <c r="F53" s="74">
        <f>SUM(F54:F63)</f>
        <v>4087240</v>
      </c>
      <c r="G53" s="74">
        <f>SUM(G54:G63)</f>
        <v>2369481.2399999998</v>
      </c>
      <c r="H53" s="95">
        <f t="shared" si="0"/>
        <v>57.972647556786484</v>
      </c>
    </row>
    <row r="54" spans="1:8" s="30" customFormat="1" ht="21.75" customHeight="1">
      <c r="A54" s="75"/>
      <c r="B54" s="76"/>
      <c r="C54" s="77" t="s">
        <v>199</v>
      </c>
      <c r="D54" s="80" t="s">
        <v>50</v>
      </c>
      <c r="E54" s="74">
        <v>2447240</v>
      </c>
      <c r="F54" s="74">
        <v>2447240</v>
      </c>
      <c r="G54" s="74">
        <v>1532014.38</v>
      </c>
      <c r="H54" s="95">
        <f t="shared" si="0"/>
        <v>62.601721939817914</v>
      </c>
    </row>
    <row r="55" spans="1:8" s="30" customFormat="1" ht="21.75" customHeight="1">
      <c r="A55" s="75"/>
      <c r="B55" s="76"/>
      <c r="C55" s="77" t="s">
        <v>200</v>
      </c>
      <c r="D55" s="80" t="s">
        <v>51</v>
      </c>
      <c r="E55" s="74">
        <v>575000</v>
      </c>
      <c r="F55" s="74">
        <v>575000</v>
      </c>
      <c r="G55" s="74">
        <v>307404.03</v>
      </c>
      <c r="H55" s="95">
        <f t="shared" si="0"/>
        <v>53.461570434782615</v>
      </c>
    </row>
    <row r="56" spans="1:8" s="30" customFormat="1" ht="21.75" customHeight="1">
      <c r="A56" s="75"/>
      <c r="B56" s="76"/>
      <c r="C56" s="77" t="s">
        <v>201</v>
      </c>
      <c r="D56" s="80" t="s">
        <v>52</v>
      </c>
      <c r="E56" s="74">
        <v>9000</v>
      </c>
      <c r="F56" s="74">
        <v>9000</v>
      </c>
      <c r="G56" s="74">
        <v>4714.67</v>
      </c>
      <c r="H56" s="95">
        <f t="shared" si="0"/>
        <v>52.385222222222225</v>
      </c>
    </row>
    <row r="57" spans="1:8" s="30" customFormat="1" ht="21.75" customHeight="1">
      <c r="A57" s="75"/>
      <c r="B57" s="76"/>
      <c r="C57" s="77" t="s">
        <v>202</v>
      </c>
      <c r="D57" s="80" t="s">
        <v>53</v>
      </c>
      <c r="E57" s="74">
        <v>220000</v>
      </c>
      <c r="F57" s="74">
        <v>220000</v>
      </c>
      <c r="G57" s="74">
        <v>142341.43</v>
      </c>
      <c r="H57" s="95">
        <f t="shared" si="0"/>
        <v>64.70065</v>
      </c>
    </row>
    <row r="58" spans="1:8" s="30" customFormat="1" ht="21.75" customHeight="1">
      <c r="A58" s="75"/>
      <c r="B58" s="76"/>
      <c r="C58" s="77" t="s">
        <v>498</v>
      </c>
      <c r="D58" s="80" t="s">
        <v>517</v>
      </c>
      <c r="E58" s="74">
        <v>0</v>
      </c>
      <c r="F58" s="74">
        <v>0</v>
      </c>
      <c r="G58" s="74">
        <v>14108.6</v>
      </c>
      <c r="H58" s="95" t="s">
        <v>4</v>
      </c>
    </row>
    <row r="59" spans="1:8" s="30" customFormat="1" ht="21.75" customHeight="1">
      <c r="A59" s="75"/>
      <c r="B59" s="76"/>
      <c r="C59" s="77" t="s">
        <v>1</v>
      </c>
      <c r="D59" s="80" t="s">
        <v>2</v>
      </c>
      <c r="E59" s="74">
        <v>2000</v>
      </c>
      <c r="F59" s="74">
        <v>2000</v>
      </c>
      <c r="G59" s="74">
        <v>5085.16</v>
      </c>
      <c r="H59" s="95">
        <f t="shared" si="0"/>
        <v>254.258</v>
      </c>
    </row>
    <row r="60" spans="1:8" s="30" customFormat="1" ht="21.75" customHeight="1">
      <c r="A60" s="75"/>
      <c r="B60" s="76"/>
      <c r="C60" s="77" t="s">
        <v>203</v>
      </c>
      <c r="D60" s="80" t="s">
        <v>55</v>
      </c>
      <c r="E60" s="74">
        <v>70000</v>
      </c>
      <c r="F60" s="74">
        <v>70000</v>
      </c>
      <c r="G60" s="74">
        <v>28167</v>
      </c>
      <c r="H60" s="95">
        <f t="shared" si="0"/>
        <v>40.238571428571426</v>
      </c>
    </row>
    <row r="61" spans="1:8" s="30" customFormat="1" ht="21.75" customHeight="1">
      <c r="A61" s="75"/>
      <c r="B61" s="76"/>
      <c r="C61" s="77" t="s">
        <v>205</v>
      </c>
      <c r="D61" s="80" t="s">
        <v>56</v>
      </c>
      <c r="E61" s="74">
        <v>700000</v>
      </c>
      <c r="F61" s="74">
        <v>714000</v>
      </c>
      <c r="G61" s="74">
        <v>305834.96</v>
      </c>
      <c r="H61" s="95">
        <f t="shared" si="0"/>
        <v>42.83402801120448</v>
      </c>
    </row>
    <row r="62" spans="1:8" s="30" customFormat="1" ht="24" customHeight="1">
      <c r="A62" s="75"/>
      <c r="B62" s="76"/>
      <c r="C62" s="77" t="s">
        <v>198</v>
      </c>
      <c r="D62" s="80" t="s">
        <v>240</v>
      </c>
      <c r="E62" s="74">
        <v>50000</v>
      </c>
      <c r="F62" s="74">
        <v>50000</v>
      </c>
      <c r="G62" s="74">
        <v>29794.01</v>
      </c>
      <c r="H62" s="95">
        <f t="shared" si="0"/>
        <v>59.58802</v>
      </c>
    </row>
    <row r="63" spans="1:8" s="30" customFormat="1" ht="24" customHeight="1">
      <c r="A63" s="75"/>
      <c r="B63" s="76"/>
      <c r="C63" s="77" t="s">
        <v>195</v>
      </c>
      <c r="D63" s="80" t="s">
        <v>27</v>
      </c>
      <c r="E63" s="74">
        <v>0</v>
      </c>
      <c r="F63" s="74">
        <v>0</v>
      </c>
      <c r="G63" s="74">
        <v>17</v>
      </c>
      <c r="H63" s="95">
        <v>0</v>
      </c>
    </row>
    <row r="64" spans="1:8" s="30" customFormat="1" ht="39" customHeight="1">
      <c r="A64" s="75"/>
      <c r="B64" s="76" t="s">
        <v>57</v>
      </c>
      <c r="C64" s="83"/>
      <c r="D64" s="80" t="s">
        <v>58</v>
      </c>
      <c r="E64" s="74">
        <f>SUM(E65:E69)</f>
        <v>670000</v>
      </c>
      <c r="F64" s="74">
        <f>SUM(F65:F69)</f>
        <v>670000</v>
      </c>
      <c r="G64" s="74">
        <f>SUM(G65:G69)</f>
        <v>377203.9</v>
      </c>
      <c r="H64" s="95">
        <f t="shared" si="0"/>
        <v>56.29908955223881</v>
      </c>
    </row>
    <row r="65" spans="1:8" s="30" customFormat="1" ht="21.75" customHeight="1">
      <c r="A65" s="75"/>
      <c r="B65" s="76"/>
      <c r="C65" s="77" t="s">
        <v>206</v>
      </c>
      <c r="D65" s="80" t="s">
        <v>59</v>
      </c>
      <c r="E65" s="74">
        <v>120000</v>
      </c>
      <c r="F65" s="74">
        <v>120000</v>
      </c>
      <c r="G65" s="74">
        <v>77359.9</v>
      </c>
      <c r="H65" s="95">
        <f t="shared" si="0"/>
        <v>64.46658333333333</v>
      </c>
    </row>
    <row r="66" spans="1:8" s="30" customFormat="1" ht="21.75" customHeight="1">
      <c r="A66" s="75"/>
      <c r="B66" s="76"/>
      <c r="C66" s="77" t="s">
        <v>204</v>
      </c>
      <c r="D66" s="80" t="s">
        <v>54</v>
      </c>
      <c r="E66" s="74">
        <v>20000</v>
      </c>
      <c r="F66" s="74">
        <v>20000</v>
      </c>
      <c r="G66" s="74">
        <v>1290.17</v>
      </c>
      <c r="H66" s="95">
        <f t="shared" si="0"/>
        <v>6.450850000000001</v>
      </c>
    </row>
    <row r="67" spans="1:8" s="30" customFormat="1" ht="24" customHeight="1">
      <c r="A67" s="75"/>
      <c r="B67" s="76"/>
      <c r="C67" s="77" t="s">
        <v>210</v>
      </c>
      <c r="D67" s="80" t="s">
        <v>264</v>
      </c>
      <c r="E67" s="74">
        <v>330000</v>
      </c>
      <c r="F67" s="74">
        <v>330000</v>
      </c>
      <c r="G67" s="74">
        <v>277989.91</v>
      </c>
      <c r="H67" s="95">
        <f t="shared" si="0"/>
        <v>84.23936666666665</v>
      </c>
    </row>
    <row r="68" spans="1:8" s="30" customFormat="1" ht="48" customHeight="1">
      <c r="A68" s="75"/>
      <c r="B68" s="76"/>
      <c r="C68" s="77" t="s">
        <v>191</v>
      </c>
      <c r="D68" s="80" t="s">
        <v>22</v>
      </c>
      <c r="E68" s="74">
        <v>200000</v>
      </c>
      <c r="F68" s="74">
        <v>200000</v>
      </c>
      <c r="G68" s="74">
        <v>20425.46</v>
      </c>
      <c r="H68" s="95">
        <f t="shared" si="0"/>
        <v>10.212729999999999</v>
      </c>
    </row>
    <row r="69" spans="1:8" s="30" customFormat="1" ht="26.25" customHeight="1">
      <c r="A69" s="75"/>
      <c r="B69" s="76"/>
      <c r="C69" s="77" t="s">
        <v>198</v>
      </c>
      <c r="D69" s="80" t="s">
        <v>240</v>
      </c>
      <c r="E69" s="74">
        <v>0</v>
      </c>
      <c r="F69" s="74">
        <v>0</v>
      </c>
      <c r="G69" s="74">
        <v>138.46</v>
      </c>
      <c r="H69" s="95" t="s">
        <v>4</v>
      </c>
    </row>
    <row r="70" spans="1:8" s="30" customFormat="1" ht="25.5" customHeight="1">
      <c r="A70" s="75"/>
      <c r="B70" s="76" t="s">
        <v>60</v>
      </c>
      <c r="C70" s="83"/>
      <c r="D70" s="80" t="s">
        <v>61</v>
      </c>
      <c r="E70" s="74">
        <f>SUM(E71:E72)</f>
        <v>11030735</v>
      </c>
      <c r="F70" s="74">
        <f>SUM(F71:F72)</f>
        <v>11030406</v>
      </c>
      <c r="G70" s="74">
        <f>SUM(G71:G72)</f>
        <v>4528745.47</v>
      </c>
      <c r="H70" s="95">
        <f t="shared" si="0"/>
        <v>41.056924559259194</v>
      </c>
    </row>
    <row r="71" spans="1:8" s="30" customFormat="1" ht="21.75" customHeight="1">
      <c r="A71" s="75"/>
      <c r="B71" s="76"/>
      <c r="C71" s="77" t="s">
        <v>207</v>
      </c>
      <c r="D71" s="80" t="s">
        <v>62</v>
      </c>
      <c r="E71" s="74">
        <v>10030735</v>
      </c>
      <c r="F71" s="74">
        <v>10030406</v>
      </c>
      <c r="G71" s="74">
        <v>4047042</v>
      </c>
      <c r="H71" s="95">
        <f t="shared" si="0"/>
        <v>40.347738665812734</v>
      </c>
    </row>
    <row r="72" spans="1:8" s="30" customFormat="1" ht="21.75" customHeight="1">
      <c r="A72" s="75"/>
      <c r="B72" s="76"/>
      <c r="C72" s="77" t="s">
        <v>208</v>
      </c>
      <c r="D72" s="80" t="s">
        <v>63</v>
      </c>
      <c r="E72" s="74">
        <v>1000000</v>
      </c>
      <c r="F72" s="74">
        <v>1000000</v>
      </c>
      <c r="G72" s="74">
        <v>481703.47</v>
      </c>
      <c r="H72" s="95">
        <f t="shared" si="0"/>
        <v>48.170347</v>
      </c>
    </row>
    <row r="73" spans="1:8" s="8" customFormat="1" ht="24" customHeight="1">
      <c r="A73" s="36" t="s">
        <v>64</v>
      </c>
      <c r="B73" s="4"/>
      <c r="C73" s="5"/>
      <c r="D73" s="37" t="s">
        <v>68</v>
      </c>
      <c r="E73" s="65">
        <f>SUM(E74,E76,E78,E82,E80)</f>
        <v>19119259</v>
      </c>
      <c r="F73" s="65">
        <f>SUM(F74,F76,F78,F82,F80)</f>
        <v>18943662</v>
      </c>
      <c r="G73" s="65">
        <f>SUM(G74,G76,G78,G82,G80)</f>
        <v>11061396.17</v>
      </c>
      <c r="H73" s="51">
        <f t="shared" si="0"/>
        <v>58.39101315257842</v>
      </c>
    </row>
    <row r="74" spans="1:8" s="30" customFormat="1" ht="24" customHeight="1">
      <c r="A74" s="75"/>
      <c r="B74" s="76" t="s">
        <v>69</v>
      </c>
      <c r="C74" s="83"/>
      <c r="D74" s="80" t="s">
        <v>70</v>
      </c>
      <c r="E74" s="74">
        <f>SUM(E75)</f>
        <v>14073448</v>
      </c>
      <c r="F74" s="74">
        <f>SUM(F75)</f>
        <v>13897851</v>
      </c>
      <c r="G74" s="74">
        <f>SUM(G75)</f>
        <v>8552520</v>
      </c>
      <c r="H74" s="95">
        <f t="shared" si="0"/>
        <v>61.5384349709894</v>
      </c>
    </row>
    <row r="75" spans="1:8" s="30" customFormat="1" ht="21.75" customHeight="1">
      <c r="A75" s="75"/>
      <c r="B75" s="76"/>
      <c r="C75" s="77">
        <v>2920</v>
      </c>
      <c r="D75" s="80" t="s">
        <v>71</v>
      </c>
      <c r="E75" s="74">
        <v>14073448</v>
      </c>
      <c r="F75" s="74">
        <v>13897851</v>
      </c>
      <c r="G75" s="74">
        <v>8552520</v>
      </c>
      <c r="H75" s="95">
        <f t="shared" si="0"/>
        <v>61.5384349709894</v>
      </c>
    </row>
    <row r="76" spans="1:8" s="30" customFormat="1" ht="21.75" customHeight="1">
      <c r="A76" s="75"/>
      <c r="B76" s="76" t="s">
        <v>219</v>
      </c>
      <c r="C76" s="83"/>
      <c r="D76" s="80" t="s">
        <v>218</v>
      </c>
      <c r="E76" s="74">
        <f>SUM(E77)</f>
        <v>4225670</v>
      </c>
      <c r="F76" s="74">
        <f>SUM(F77)</f>
        <v>4225670</v>
      </c>
      <c r="G76" s="74">
        <f>SUM(G77)</f>
        <v>2112834</v>
      </c>
      <c r="H76" s="95">
        <f t="shared" si="0"/>
        <v>49.99997633511372</v>
      </c>
    </row>
    <row r="77" spans="1:8" s="30" customFormat="1" ht="21.75" customHeight="1">
      <c r="A77" s="75"/>
      <c r="B77" s="76"/>
      <c r="C77" s="77">
        <v>2920</v>
      </c>
      <c r="D77" s="80" t="s">
        <v>71</v>
      </c>
      <c r="E77" s="74">
        <v>4225670</v>
      </c>
      <c r="F77" s="74">
        <v>4225670</v>
      </c>
      <c r="G77" s="74">
        <v>2112834</v>
      </c>
      <c r="H77" s="95">
        <f aca="true" t="shared" si="2" ref="H77:H147">G77/F77*100</f>
        <v>49.99997633511372</v>
      </c>
    </row>
    <row r="78" spans="1:8" s="30" customFormat="1" ht="21" customHeight="1">
      <c r="A78" s="75"/>
      <c r="B78" s="76">
        <v>75814</v>
      </c>
      <c r="C78" s="83"/>
      <c r="D78" s="80" t="s">
        <v>72</v>
      </c>
      <c r="E78" s="74">
        <f>SUM(E79:E79)</f>
        <v>50000</v>
      </c>
      <c r="F78" s="74">
        <f>SUM(F79:F79)</f>
        <v>50000</v>
      </c>
      <c r="G78" s="74">
        <f>SUM(G79:G79)</f>
        <v>3505.98</v>
      </c>
      <c r="H78" s="95">
        <f t="shared" si="2"/>
        <v>7.01196</v>
      </c>
    </row>
    <row r="79" spans="1:8" s="30" customFormat="1" ht="21.75" customHeight="1">
      <c r="A79" s="75"/>
      <c r="B79" s="76"/>
      <c r="C79" s="77" t="s">
        <v>194</v>
      </c>
      <c r="D79" s="80" t="s">
        <v>26</v>
      </c>
      <c r="E79" s="74">
        <v>50000</v>
      </c>
      <c r="F79" s="74">
        <v>50000</v>
      </c>
      <c r="G79" s="74">
        <v>3505.98</v>
      </c>
      <c r="H79" s="95">
        <f t="shared" si="2"/>
        <v>7.01196</v>
      </c>
    </row>
    <row r="80" spans="1:8" s="30" customFormat="1" ht="21.75" customHeight="1">
      <c r="A80" s="75"/>
      <c r="B80" s="76">
        <v>75815</v>
      </c>
      <c r="C80" s="77"/>
      <c r="D80" s="80" t="s">
        <v>237</v>
      </c>
      <c r="E80" s="74">
        <f>SUM(E81)</f>
        <v>0</v>
      </c>
      <c r="F80" s="74">
        <f>SUM(F81)</f>
        <v>0</v>
      </c>
      <c r="G80" s="74">
        <f>SUM(G81)</f>
        <v>7468.19</v>
      </c>
      <c r="H80" s="95" t="s">
        <v>4</v>
      </c>
    </row>
    <row r="81" spans="1:8" s="30" customFormat="1" ht="21.75" customHeight="1">
      <c r="A81" s="75"/>
      <c r="B81" s="76"/>
      <c r="C81" s="77">
        <v>2980</v>
      </c>
      <c r="D81" s="80" t="s">
        <v>237</v>
      </c>
      <c r="E81" s="74">
        <v>0</v>
      </c>
      <c r="F81" s="74">
        <v>0</v>
      </c>
      <c r="G81" s="74">
        <v>7468.19</v>
      </c>
      <c r="H81" s="95" t="s">
        <v>4</v>
      </c>
    </row>
    <row r="82" spans="1:8" s="30" customFormat="1" ht="22.5">
      <c r="A82" s="75"/>
      <c r="B82" s="76" t="s">
        <v>255</v>
      </c>
      <c r="C82" s="83"/>
      <c r="D82" s="80" t="s">
        <v>256</v>
      </c>
      <c r="E82" s="74">
        <f>SUM(E83)</f>
        <v>770141</v>
      </c>
      <c r="F82" s="74">
        <f>SUM(F83)</f>
        <v>770141</v>
      </c>
      <c r="G82" s="74">
        <f>SUM(G83)</f>
        <v>385068</v>
      </c>
      <c r="H82" s="95">
        <f t="shared" si="2"/>
        <v>49.99967538411798</v>
      </c>
    </row>
    <row r="83" spans="1:8" s="30" customFormat="1" ht="21.75" customHeight="1">
      <c r="A83" s="75"/>
      <c r="B83" s="76"/>
      <c r="C83" s="77">
        <v>2920</v>
      </c>
      <c r="D83" s="80" t="s">
        <v>71</v>
      </c>
      <c r="E83" s="74">
        <v>770141</v>
      </c>
      <c r="F83" s="74">
        <v>770141</v>
      </c>
      <c r="G83" s="74">
        <v>385068</v>
      </c>
      <c r="H83" s="95">
        <f t="shared" si="2"/>
        <v>49.99967538411798</v>
      </c>
    </row>
    <row r="84" spans="1:8" s="30" customFormat="1" ht="24" customHeight="1">
      <c r="A84" s="41" t="s">
        <v>134</v>
      </c>
      <c r="B84" s="42"/>
      <c r="C84" s="43"/>
      <c r="D84" s="44" t="s">
        <v>135</v>
      </c>
      <c r="E84" s="65">
        <f>SUM(E85,E92,E94,E102,E99)</f>
        <v>268995</v>
      </c>
      <c r="F84" s="65">
        <f>SUM(F85,F92,F94,F102,F99)</f>
        <v>276346</v>
      </c>
      <c r="G84" s="65">
        <f>SUM(G85,G92,G94,G102,G99)</f>
        <v>113017.45</v>
      </c>
      <c r="H84" s="51">
        <f t="shared" si="2"/>
        <v>40.897081919043515</v>
      </c>
    </row>
    <row r="85" spans="1:8" s="30" customFormat="1" ht="24" customHeight="1">
      <c r="A85" s="70"/>
      <c r="B85" s="86" t="s">
        <v>136</v>
      </c>
      <c r="C85" s="90"/>
      <c r="D85" s="46" t="s">
        <v>73</v>
      </c>
      <c r="E85" s="74">
        <f>SUM(E86:E91)</f>
        <v>77684</v>
      </c>
      <c r="F85" s="74">
        <f>SUM(F86:F91)</f>
        <v>84714</v>
      </c>
      <c r="G85" s="74">
        <f>SUM(G86:G91)</f>
        <v>46938.54</v>
      </c>
      <c r="H85" s="95">
        <f t="shared" si="2"/>
        <v>55.40824420992988</v>
      </c>
    </row>
    <row r="86" spans="1:8" s="30" customFormat="1" ht="24" customHeight="1">
      <c r="A86" s="86"/>
      <c r="B86" s="86"/>
      <c r="C86" s="87" t="s">
        <v>215</v>
      </c>
      <c r="D86" s="46" t="s">
        <v>175</v>
      </c>
      <c r="E86" s="74">
        <v>400</v>
      </c>
      <c r="F86" s="74">
        <v>400</v>
      </c>
      <c r="G86" s="74">
        <v>26</v>
      </c>
      <c r="H86" s="95">
        <f t="shared" si="2"/>
        <v>6.5</v>
      </c>
    </row>
    <row r="87" spans="1:8" s="30" customFormat="1" ht="72" customHeight="1">
      <c r="A87" s="86"/>
      <c r="B87" s="70"/>
      <c r="C87" s="87" t="s">
        <v>193</v>
      </c>
      <c r="D87" s="46" t="s">
        <v>78</v>
      </c>
      <c r="E87" s="74">
        <v>48899</v>
      </c>
      <c r="F87" s="74">
        <v>48899</v>
      </c>
      <c r="G87" s="74">
        <v>21508.68</v>
      </c>
      <c r="H87" s="95">
        <f t="shared" si="2"/>
        <v>43.985930182621324</v>
      </c>
    </row>
    <row r="88" spans="1:8" s="30" customFormat="1" ht="22.5" customHeight="1">
      <c r="A88" s="86"/>
      <c r="B88" s="70"/>
      <c r="C88" s="125" t="s">
        <v>194</v>
      </c>
      <c r="D88" s="80" t="s">
        <v>26</v>
      </c>
      <c r="E88" s="74">
        <v>853</v>
      </c>
      <c r="F88" s="74">
        <v>853</v>
      </c>
      <c r="G88" s="74">
        <v>2.42</v>
      </c>
      <c r="H88" s="95">
        <f t="shared" si="2"/>
        <v>0.28370457209847594</v>
      </c>
    </row>
    <row r="89" spans="1:8" s="30" customFormat="1" ht="22.5" customHeight="1">
      <c r="A89" s="86"/>
      <c r="B89" s="70"/>
      <c r="C89" s="125" t="s">
        <v>195</v>
      </c>
      <c r="D89" s="80" t="s">
        <v>27</v>
      </c>
      <c r="E89" s="74">
        <v>22750</v>
      </c>
      <c r="F89" s="74">
        <v>29450</v>
      </c>
      <c r="G89" s="74">
        <v>25072.29</v>
      </c>
      <c r="H89" s="95">
        <f t="shared" si="2"/>
        <v>85.1351103565365</v>
      </c>
    </row>
    <row r="90" spans="1:8" s="30" customFormat="1" ht="49.5" customHeight="1">
      <c r="A90" s="86"/>
      <c r="B90" s="70"/>
      <c r="C90" s="125">
        <v>2310</v>
      </c>
      <c r="D90" s="46" t="s">
        <v>273</v>
      </c>
      <c r="E90" s="74">
        <v>4782</v>
      </c>
      <c r="F90" s="74">
        <v>4782</v>
      </c>
      <c r="G90" s="74">
        <v>0</v>
      </c>
      <c r="H90" s="95">
        <f t="shared" si="2"/>
        <v>0</v>
      </c>
    </row>
    <row r="91" spans="1:8" s="30" customFormat="1" ht="27" customHeight="1">
      <c r="A91" s="86"/>
      <c r="B91" s="70"/>
      <c r="C91" s="125">
        <v>2400</v>
      </c>
      <c r="D91" s="46" t="s">
        <v>380</v>
      </c>
      <c r="E91" s="74">
        <v>0</v>
      </c>
      <c r="F91" s="74">
        <v>330</v>
      </c>
      <c r="G91" s="74">
        <v>329.15</v>
      </c>
      <c r="H91" s="95">
        <f t="shared" si="2"/>
        <v>99.74242424242424</v>
      </c>
    </row>
    <row r="92" spans="1:8" s="30" customFormat="1" ht="24" customHeight="1">
      <c r="A92" s="75"/>
      <c r="B92" s="76">
        <v>80104</v>
      </c>
      <c r="C92" s="77"/>
      <c r="D92" s="46" t="s">
        <v>149</v>
      </c>
      <c r="E92" s="74">
        <f>SUM(E93)</f>
        <v>2000</v>
      </c>
      <c r="F92" s="74">
        <f>SUM(F93)</f>
        <v>2000</v>
      </c>
      <c r="G92" s="74">
        <f>SUM(G93)</f>
        <v>1258.68</v>
      </c>
      <c r="H92" s="95">
        <f t="shared" si="2"/>
        <v>62.934</v>
      </c>
    </row>
    <row r="93" spans="1:8" s="30" customFormat="1" ht="71.25" customHeight="1">
      <c r="A93" s="75"/>
      <c r="B93" s="76"/>
      <c r="C93" s="77" t="s">
        <v>193</v>
      </c>
      <c r="D93" s="46" t="s">
        <v>78</v>
      </c>
      <c r="E93" s="74">
        <v>2000</v>
      </c>
      <c r="F93" s="74">
        <v>2000</v>
      </c>
      <c r="G93" s="74">
        <v>1258.68</v>
      </c>
      <c r="H93" s="95">
        <f t="shared" si="2"/>
        <v>62.934</v>
      </c>
    </row>
    <row r="94" spans="1:8" s="30" customFormat="1" ht="24" customHeight="1">
      <c r="A94" s="75"/>
      <c r="B94" s="76">
        <v>80110</v>
      </c>
      <c r="C94" s="77"/>
      <c r="D94" s="46" t="s">
        <v>74</v>
      </c>
      <c r="E94" s="74">
        <f>SUM(E95:E98)</f>
        <v>8519</v>
      </c>
      <c r="F94" s="74">
        <f>SUM(F95:F98)</f>
        <v>8840</v>
      </c>
      <c r="G94" s="74">
        <f>SUM(G95:G98)</f>
        <v>3818.45</v>
      </c>
      <c r="H94" s="95">
        <f t="shared" si="2"/>
        <v>43.19513574660633</v>
      </c>
    </row>
    <row r="95" spans="1:8" s="30" customFormat="1" ht="72" customHeight="1">
      <c r="A95" s="75"/>
      <c r="B95" s="76"/>
      <c r="C95" s="77" t="s">
        <v>193</v>
      </c>
      <c r="D95" s="46" t="s">
        <v>78</v>
      </c>
      <c r="E95" s="74">
        <v>8510</v>
      </c>
      <c r="F95" s="74">
        <v>8510</v>
      </c>
      <c r="G95" s="74">
        <v>3816.2</v>
      </c>
      <c r="H95" s="95">
        <f t="shared" si="2"/>
        <v>44.84371327849588</v>
      </c>
    </row>
    <row r="96" spans="1:8" s="30" customFormat="1" ht="18.75" customHeight="1">
      <c r="A96" s="75"/>
      <c r="B96" s="76"/>
      <c r="C96" s="77" t="s">
        <v>194</v>
      </c>
      <c r="D96" s="80" t="s">
        <v>26</v>
      </c>
      <c r="E96" s="74">
        <v>9</v>
      </c>
      <c r="F96" s="74">
        <v>9</v>
      </c>
      <c r="G96" s="74">
        <v>1.04</v>
      </c>
      <c r="H96" s="95">
        <f t="shared" si="2"/>
        <v>11.555555555555557</v>
      </c>
    </row>
    <row r="97" spans="1:8" s="30" customFormat="1" ht="18.75" customHeight="1">
      <c r="A97" s="75"/>
      <c r="B97" s="76"/>
      <c r="C97" s="77" t="s">
        <v>195</v>
      </c>
      <c r="D97" s="80" t="s">
        <v>27</v>
      </c>
      <c r="E97" s="74">
        <v>0</v>
      </c>
      <c r="F97" s="74">
        <v>320</v>
      </c>
      <c r="G97" s="74">
        <v>0</v>
      </c>
      <c r="H97" s="95">
        <f t="shared" si="2"/>
        <v>0</v>
      </c>
    </row>
    <row r="98" spans="1:8" s="30" customFormat="1" ht="29.25" customHeight="1">
      <c r="A98" s="75"/>
      <c r="B98" s="76"/>
      <c r="C98" s="77">
        <v>2400</v>
      </c>
      <c r="D98" s="46" t="s">
        <v>380</v>
      </c>
      <c r="E98" s="74">
        <v>0</v>
      </c>
      <c r="F98" s="74">
        <v>1</v>
      </c>
      <c r="G98" s="74">
        <v>1.21</v>
      </c>
      <c r="H98" s="95">
        <f t="shared" si="2"/>
        <v>121</v>
      </c>
    </row>
    <row r="99" spans="1:8" s="30" customFormat="1" ht="22.5" customHeight="1">
      <c r="A99" s="75"/>
      <c r="B99" s="76">
        <v>80148</v>
      </c>
      <c r="C99" s="77"/>
      <c r="D99" s="80" t="s">
        <v>326</v>
      </c>
      <c r="E99" s="74">
        <f>SUM(E100:E101)</f>
        <v>129806</v>
      </c>
      <c r="F99" s="74">
        <f>SUM(F100:F101)</f>
        <v>129806</v>
      </c>
      <c r="G99" s="74">
        <f>SUM(G100:G101)</f>
        <v>61001.78</v>
      </c>
      <c r="H99" s="95">
        <f t="shared" si="2"/>
        <v>46.99457652188651</v>
      </c>
    </row>
    <row r="100" spans="1:8" s="30" customFormat="1" ht="22.5" customHeight="1">
      <c r="A100" s="75"/>
      <c r="B100" s="76"/>
      <c r="C100" s="77" t="s">
        <v>227</v>
      </c>
      <c r="D100" s="80" t="s">
        <v>228</v>
      </c>
      <c r="E100" s="74">
        <v>129800</v>
      </c>
      <c r="F100" s="74">
        <v>129800</v>
      </c>
      <c r="G100" s="74">
        <v>61001.78</v>
      </c>
      <c r="H100" s="95">
        <f t="shared" si="2"/>
        <v>46.996748844375965</v>
      </c>
    </row>
    <row r="101" spans="1:8" s="30" customFormat="1" ht="22.5" customHeight="1">
      <c r="A101" s="75"/>
      <c r="B101" s="76"/>
      <c r="C101" s="77" t="s">
        <v>194</v>
      </c>
      <c r="D101" s="80" t="s">
        <v>26</v>
      </c>
      <c r="E101" s="74">
        <v>6</v>
      </c>
      <c r="F101" s="74">
        <v>6</v>
      </c>
      <c r="G101" s="74">
        <v>0</v>
      </c>
      <c r="H101" s="95">
        <v>0</v>
      </c>
    </row>
    <row r="102" spans="1:8" s="30" customFormat="1" ht="24" customHeight="1">
      <c r="A102" s="75"/>
      <c r="B102" s="76">
        <v>80195</v>
      </c>
      <c r="C102" s="77"/>
      <c r="D102" s="69" t="s">
        <v>21</v>
      </c>
      <c r="E102" s="74">
        <f>SUM(E103)</f>
        <v>50986</v>
      </c>
      <c r="F102" s="74">
        <f>SUM(F103)</f>
        <v>50986</v>
      </c>
      <c r="G102" s="74">
        <f>SUM(G103)</f>
        <v>0</v>
      </c>
      <c r="H102" s="95">
        <f t="shared" si="2"/>
        <v>0</v>
      </c>
    </row>
    <row r="103" spans="1:8" s="30" customFormat="1" ht="33.75">
      <c r="A103" s="75"/>
      <c r="B103" s="76"/>
      <c r="C103" s="77">
        <v>2030</v>
      </c>
      <c r="D103" s="80" t="s">
        <v>253</v>
      </c>
      <c r="E103" s="74">
        <v>50986</v>
      </c>
      <c r="F103" s="74">
        <v>50986</v>
      </c>
      <c r="G103" s="74">
        <v>0</v>
      </c>
      <c r="H103" s="95">
        <f t="shared" si="2"/>
        <v>0</v>
      </c>
    </row>
    <row r="104" spans="1:8" s="49" customFormat="1" ht="21.75" customHeight="1">
      <c r="A104" s="36">
        <v>851</v>
      </c>
      <c r="B104" s="39"/>
      <c r="C104" s="40"/>
      <c r="D104" s="37" t="s">
        <v>75</v>
      </c>
      <c r="E104" s="65">
        <f aca="true" t="shared" si="3" ref="E104:G105">SUM(E105)</f>
        <v>0</v>
      </c>
      <c r="F104" s="65">
        <f t="shared" si="3"/>
        <v>0</v>
      </c>
      <c r="G104" s="65">
        <f t="shared" si="3"/>
        <v>5303.33</v>
      </c>
      <c r="H104" s="95" t="s">
        <v>4</v>
      </c>
    </row>
    <row r="105" spans="1:8" s="30" customFormat="1" ht="23.25" customHeight="1">
      <c r="A105" s="75"/>
      <c r="B105" s="76">
        <v>85154</v>
      </c>
      <c r="C105" s="77"/>
      <c r="D105" s="80" t="s">
        <v>76</v>
      </c>
      <c r="E105" s="74">
        <f t="shared" si="3"/>
        <v>0</v>
      </c>
      <c r="F105" s="74">
        <f t="shared" si="3"/>
        <v>0</v>
      </c>
      <c r="G105" s="74">
        <f t="shared" si="3"/>
        <v>5303.33</v>
      </c>
      <c r="H105" s="95" t="s">
        <v>4</v>
      </c>
    </row>
    <row r="106" spans="1:8" s="30" customFormat="1" ht="26.25" customHeight="1">
      <c r="A106" s="75"/>
      <c r="B106" s="76"/>
      <c r="C106" s="77" t="s">
        <v>195</v>
      </c>
      <c r="D106" s="80" t="s">
        <v>27</v>
      </c>
      <c r="E106" s="74">
        <v>0</v>
      </c>
      <c r="F106" s="74">
        <v>0</v>
      </c>
      <c r="G106" s="74">
        <v>5303.33</v>
      </c>
      <c r="H106" s="95" t="s">
        <v>4</v>
      </c>
    </row>
    <row r="107" spans="1:8" s="8" customFormat="1" ht="24.75" customHeight="1">
      <c r="A107" s="36" t="s">
        <v>186</v>
      </c>
      <c r="B107" s="4"/>
      <c r="C107" s="5"/>
      <c r="D107" s="37" t="s">
        <v>221</v>
      </c>
      <c r="E107" s="65">
        <f>SUM(E108,E111,E113,E117,E122,)</f>
        <v>9133600</v>
      </c>
      <c r="F107" s="65">
        <f>SUM(F108,F111,F113,F117,F122,)</f>
        <v>9537000</v>
      </c>
      <c r="G107" s="65">
        <f>SUM(G108,G111,G113,G117,G122,)</f>
        <v>4629096.43</v>
      </c>
      <c r="H107" s="51">
        <f t="shared" si="2"/>
        <v>48.53828698752228</v>
      </c>
    </row>
    <row r="108" spans="1:8" s="30" customFormat="1" ht="45">
      <c r="A108" s="75"/>
      <c r="B108" s="57">
        <v>85212</v>
      </c>
      <c r="C108" s="82"/>
      <c r="D108" s="80" t="s">
        <v>502</v>
      </c>
      <c r="E108" s="74">
        <f>SUM(E109:E110)</f>
        <v>6479100</v>
      </c>
      <c r="F108" s="74">
        <f>SUM(F109:F110)</f>
        <v>6813400</v>
      </c>
      <c r="G108" s="74">
        <f>SUM(G109:G110)</f>
        <v>2938310.53</v>
      </c>
      <c r="H108" s="95">
        <f t="shared" si="2"/>
        <v>43.12546643379223</v>
      </c>
    </row>
    <row r="109" spans="1:8" s="30" customFormat="1" ht="56.25">
      <c r="A109" s="75"/>
      <c r="B109" s="57"/>
      <c r="C109" s="82">
        <v>2010</v>
      </c>
      <c r="D109" s="80" t="s">
        <v>364</v>
      </c>
      <c r="E109" s="74">
        <v>6479100</v>
      </c>
      <c r="F109" s="74">
        <v>6813400</v>
      </c>
      <c r="G109" s="74">
        <v>2903925</v>
      </c>
      <c r="H109" s="95">
        <f t="shared" si="2"/>
        <v>42.620791381689024</v>
      </c>
    </row>
    <row r="110" spans="1:8" s="30" customFormat="1" ht="45">
      <c r="A110" s="75"/>
      <c r="B110" s="57"/>
      <c r="C110" s="82">
        <v>2360</v>
      </c>
      <c r="D110" s="80" t="s">
        <v>217</v>
      </c>
      <c r="E110" s="74">
        <v>0</v>
      </c>
      <c r="F110" s="74">
        <v>0</v>
      </c>
      <c r="G110" s="74">
        <v>34385.53</v>
      </c>
      <c r="H110" s="95">
        <v>0</v>
      </c>
    </row>
    <row r="111" spans="1:8" s="30" customFormat="1" ht="67.5">
      <c r="A111" s="75"/>
      <c r="B111" s="57">
        <v>85213</v>
      </c>
      <c r="C111" s="83"/>
      <c r="D111" s="46" t="s">
        <v>335</v>
      </c>
      <c r="E111" s="74">
        <f>SUM(E112)</f>
        <v>59100</v>
      </c>
      <c r="F111" s="74">
        <f>SUM(F112)</f>
        <v>55000</v>
      </c>
      <c r="G111" s="74">
        <f>SUM(G112)</f>
        <v>25984</v>
      </c>
      <c r="H111" s="95">
        <f t="shared" si="2"/>
        <v>47.24363636363636</v>
      </c>
    </row>
    <row r="112" spans="1:8" s="30" customFormat="1" ht="56.25">
      <c r="A112" s="75"/>
      <c r="B112" s="57"/>
      <c r="C112" s="83">
        <v>2010</v>
      </c>
      <c r="D112" s="80" t="s">
        <v>364</v>
      </c>
      <c r="E112" s="74">
        <v>59100</v>
      </c>
      <c r="F112" s="74">
        <v>55000</v>
      </c>
      <c r="G112" s="74">
        <v>25984</v>
      </c>
      <c r="H112" s="95">
        <f t="shared" si="2"/>
        <v>47.24363636363636</v>
      </c>
    </row>
    <row r="113" spans="1:8" s="30" customFormat="1" ht="26.25" customHeight="1">
      <c r="A113" s="75"/>
      <c r="B113" s="76" t="s">
        <v>187</v>
      </c>
      <c r="C113" s="83"/>
      <c r="D113" s="80" t="s">
        <v>79</v>
      </c>
      <c r="E113" s="74">
        <f>SUM(E114:E116)</f>
        <v>1126700</v>
      </c>
      <c r="F113" s="74">
        <f>SUM(F114:F116)</f>
        <v>1110500</v>
      </c>
      <c r="G113" s="74">
        <f>SUM(G114:G116)</f>
        <v>637802.4</v>
      </c>
      <c r="H113" s="95">
        <f t="shared" si="2"/>
        <v>57.433804592525895</v>
      </c>
    </row>
    <row r="114" spans="1:8" s="30" customFormat="1" ht="21" customHeight="1">
      <c r="A114" s="75"/>
      <c r="B114" s="76"/>
      <c r="C114" s="82" t="s">
        <v>227</v>
      </c>
      <c r="D114" s="80" t="s">
        <v>228</v>
      </c>
      <c r="E114" s="74">
        <v>2600</v>
      </c>
      <c r="F114" s="74">
        <v>4000</v>
      </c>
      <c r="G114" s="74">
        <v>4839.4</v>
      </c>
      <c r="H114" s="95">
        <f t="shared" si="2"/>
        <v>120.98499999999999</v>
      </c>
    </row>
    <row r="115" spans="1:8" s="30" customFormat="1" ht="56.25">
      <c r="A115" s="75"/>
      <c r="B115" s="76"/>
      <c r="C115" s="77">
        <v>2010</v>
      </c>
      <c r="D115" s="80" t="s">
        <v>364</v>
      </c>
      <c r="E115" s="74">
        <v>468000</v>
      </c>
      <c r="F115" s="74">
        <v>518700</v>
      </c>
      <c r="G115" s="74">
        <v>215475</v>
      </c>
      <c r="H115" s="95">
        <f t="shared" si="2"/>
        <v>41.54135338345865</v>
      </c>
    </row>
    <row r="116" spans="1:8" s="30" customFormat="1" ht="33.75">
      <c r="A116" s="75"/>
      <c r="B116" s="76"/>
      <c r="C116" s="77">
        <v>2030</v>
      </c>
      <c r="D116" s="80" t="s">
        <v>253</v>
      </c>
      <c r="E116" s="74">
        <v>656100</v>
      </c>
      <c r="F116" s="74">
        <v>587800</v>
      </c>
      <c r="G116" s="74">
        <v>417488</v>
      </c>
      <c r="H116" s="95">
        <f t="shared" si="2"/>
        <v>71.02551888397414</v>
      </c>
    </row>
    <row r="117" spans="1:8" s="30" customFormat="1" ht="24" customHeight="1">
      <c r="A117" s="75"/>
      <c r="B117" s="76" t="s">
        <v>188</v>
      </c>
      <c r="C117" s="83"/>
      <c r="D117" s="80" t="s">
        <v>81</v>
      </c>
      <c r="E117" s="74">
        <f>SUM(E118:E121)</f>
        <v>602400</v>
      </c>
      <c r="F117" s="74">
        <f>SUM(F118:F121)</f>
        <v>616800</v>
      </c>
      <c r="G117" s="74">
        <f>SUM(G118:G121)</f>
        <v>311764.5</v>
      </c>
      <c r="H117" s="95">
        <f t="shared" si="2"/>
        <v>50.5454766536965</v>
      </c>
    </row>
    <row r="118" spans="1:8" s="30" customFormat="1" ht="67.5">
      <c r="A118" s="75"/>
      <c r="B118" s="76"/>
      <c r="C118" s="82" t="s">
        <v>193</v>
      </c>
      <c r="D118" s="46" t="s">
        <v>78</v>
      </c>
      <c r="E118" s="74">
        <v>2800</v>
      </c>
      <c r="F118" s="74">
        <v>2800</v>
      </c>
      <c r="G118" s="74">
        <v>1640</v>
      </c>
      <c r="H118" s="95">
        <f t="shared" si="2"/>
        <v>58.57142857142858</v>
      </c>
    </row>
    <row r="119" spans="1:8" s="30" customFormat="1" ht="21.75" customHeight="1">
      <c r="A119" s="75"/>
      <c r="B119" s="76"/>
      <c r="C119" s="82" t="s">
        <v>194</v>
      </c>
      <c r="D119" s="80" t="s">
        <v>26</v>
      </c>
      <c r="E119" s="74">
        <v>1800</v>
      </c>
      <c r="F119" s="74">
        <v>1800</v>
      </c>
      <c r="G119" s="74">
        <v>149.5</v>
      </c>
      <c r="H119" s="95">
        <f t="shared" si="2"/>
        <v>8.305555555555555</v>
      </c>
    </row>
    <row r="120" spans="1:8" s="30" customFormat="1" ht="21.75" customHeight="1">
      <c r="A120" s="75"/>
      <c r="B120" s="76"/>
      <c r="C120" s="82" t="s">
        <v>195</v>
      </c>
      <c r="D120" s="80" t="s">
        <v>27</v>
      </c>
      <c r="E120" s="74">
        <v>0</v>
      </c>
      <c r="F120" s="74">
        <v>1350</v>
      </c>
      <c r="G120" s="74">
        <v>1306</v>
      </c>
      <c r="H120" s="95">
        <f t="shared" si="2"/>
        <v>96.74074074074073</v>
      </c>
    </row>
    <row r="121" spans="1:8" s="30" customFormat="1" ht="33.75">
      <c r="A121" s="75"/>
      <c r="B121" s="76"/>
      <c r="C121" s="77">
        <v>2030</v>
      </c>
      <c r="D121" s="80" t="s">
        <v>253</v>
      </c>
      <c r="E121" s="74">
        <v>597800</v>
      </c>
      <c r="F121" s="74">
        <v>610850</v>
      </c>
      <c r="G121" s="74">
        <v>308669</v>
      </c>
      <c r="H121" s="95">
        <f t="shared" si="2"/>
        <v>50.53106327248915</v>
      </c>
    </row>
    <row r="122" spans="1:8" s="30" customFormat="1" ht="24" customHeight="1">
      <c r="A122" s="75"/>
      <c r="B122" s="76">
        <v>85295</v>
      </c>
      <c r="C122" s="77"/>
      <c r="D122" s="80" t="s">
        <v>241</v>
      </c>
      <c r="E122" s="74">
        <f>SUM(E123:E124)</f>
        <v>866300</v>
      </c>
      <c r="F122" s="74">
        <f>SUM(F123:F124)</f>
        <v>941300</v>
      </c>
      <c r="G122" s="74">
        <f>SUM(G123:G124)</f>
        <v>715235</v>
      </c>
      <c r="H122" s="95">
        <f t="shared" si="2"/>
        <v>75.98374588335281</v>
      </c>
    </row>
    <row r="123" spans="1:8" s="30" customFormat="1" ht="24" customHeight="1">
      <c r="A123" s="75"/>
      <c r="B123" s="76"/>
      <c r="C123" s="77" t="s">
        <v>227</v>
      </c>
      <c r="D123" s="80" t="s">
        <v>228</v>
      </c>
      <c r="E123" s="74">
        <v>325000</v>
      </c>
      <c r="F123" s="74">
        <v>325000</v>
      </c>
      <c r="G123" s="74">
        <v>173935</v>
      </c>
      <c r="H123" s="95">
        <f t="shared" si="2"/>
        <v>53.51846153846154</v>
      </c>
    </row>
    <row r="124" spans="1:8" s="30" customFormat="1" ht="33.75">
      <c r="A124" s="75"/>
      <c r="B124" s="76"/>
      <c r="C124" s="77">
        <v>2030</v>
      </c>
      <c r="D124" s="80" t="s">
        <v>253</v>
      </c>
      <c r="E124" s="74">
        <v>541300</v>
      </c>
      <c r="F124" s="74">
        <v>616300</v>
      </c>
      <c r="G124" s="74">
        <v>541300</v>
      </c>
      <c r="H124" s="95">
        <f t="shared" si="2"/>
        <v>87.83060197955541</v>
      </c>
    </row>
    <row r="125" spans="1:8" s="233" customFormat="1" ht="24">
      <c r="A125" s="227">
        <v>853</v>
      </c>
      <c r="B125" s="234"/>
      <c r="C125" s="229"/>
      <c r="D125" s="230" t="s">
        <v>322</v>
      </c>
      <c r="E125" s="231">
        <f>SUM(E126)</f>
        <v>0</v>
      </c>
      <c r="F125" s="231">
        <f>SUM(F126)</f>
        <v>175585</v>
      </c>
      <c r="G125" s="231">
        <f>SUM(G126)</f>
        <v>0</v>
      </c>
      <c r="H125" s="232">
        <f t="shared" si="2"/>
        <v>0</v>
      </c>
    </row>
    <row r="126" spans="1:8" s="30" customFormat="1" ht="21.75" customHeight="1">
      <c r="A126" s="75"/>
      <c r="B126" s="76">
        <v>85395</v>
      </c>
      <c r="C126" s="77"/>
      <c r="D126" s="80" t="s">
        <v>241</v>
      </c>
      <c r="E126" s="74">
        <f>SUM(E127:E128)</f>
        <v>0</v>
      </c>
      <c r="F126" s="74">
        <f>SUM(F127:F128)</f>
        <v>175585</v>
      </c>
      <c r="G126" s="74">
        <f>SUM(G127:G128)</f>
        <v>0</v>
      </c>
      <c r="H126" s="95">
        <f t="shared" si="2"/>
        <v>0</v>
      </c>
    </row>
    <row r="127" spans="1:8" s="30" customFormat="1" ht="56.25">
      <c r="A127" s="75"/>
      <c r="B127" s="76"/>
      <c r="C127" s="77">
        <v>2708</v>
      </c>
      <c r="D127" s="80" t="s">
        <v>381</v>
      </c>
      <c r="E127" s="74">
        <v>0</v>
      </c>
      <c r="F127" s="74">
        <v>166757</v>
      </c>
      <c r="G127" s="74">
        <v>0</v>
      </c>
      <c r="H127" s="95">
        <f t="shared" si="2"/>
        <v>0</v>
      </c>
    </row>
    <row r="128" spans="1:8" s="30" customFormat="1" ht="56.25">
      <c r="A128" s="75"/>
      <c r="B128" s="76"/>
      <c r="C128" s="77">
        <v>2709</v>
      </c>
      <c r="D128" s="80" t="s">
        <v>381</v>
      </c>
      <c r="E128" s="74">
        <v>0</v>
      </c>
      <c r="F128" s="74">
        <v>8828</v>
      </c>
      <c r="G128" s="74">
        <v>0</v>
      </c>
      <c r="H128" s="95">
        <f t="shared" si="2"/>
        <v>0</v>
      </c>
    </row>
    <row r="129" spans="1:8" s="49" customFormat="1" ht="21.75" customHeight="1">
      <c r="A129" s="36">
        <v>854</v>
      </c>
      <c r="B129" s="39"/>
      <c r="C129" s="40"/>
      <c r="D129" s="44" t="s">
        <v>82</v>
      </c>
      <c r="E129" s="65">
        <f aca="true" t="shared" si="4" ref="E129:G130">SUM(E130)</f>
        <v>0</v>
      </c>
      <c r="F129" s="65">
        <f t="shared" si="4"/>
        <v>304103</v>
      </c>
      <c r="G129" s="65">
        <f t="shared" si="4"/>
        <v>252163</v>
      </c>
      <c r="H129" s="51">
        <f t="shared" si="2"/>
        <v>82.92026056960964</v>
      </c>
    </row>
    <row r="130" spans="1:8" s="30" customFormat="1" ht="20.25" customHeight="1">
      <c r="A130" s="75"/>
      <c r="B130" s="91">
        <v>85415</v>
      </c>
      <c r="C130" s="90"/>
      <c r="D130" s="46" t="s">
        <v>271</v>
      </c>
      <c r="E130" s="74">
        <f t="shared" si="4"/>
        <v>0</v>
      </c>
      <c r="F130" s="74">
        <f t="shared" si="4"/>
        <v>304103</v>
      </c>
      <c r="G130" s="74">
        <f t="shared" si="4"/>
        <v>252163</v>
      </c>
      <c r="H130" s="95">
        <f t="shared" si="2"/>
        <v>82.92026056960964</v>
      </c>
    </row>
    <row r="131" spans="1:8" s="30" customFormat="1" ht="33.75">
      <c r="A131" s="75"/>
      <c r="B131" s="76"/>
      <c r="C131" s="77">
        <v>2030</v>
      </c>
      <c r="D131" s="80" t="s">
        <v>253</v>
      </c>
      <c r="E131" s="74">
        <v>0</v>
      </c>
      <c r="F131" s="74">
        <v>304103</v>
      </c>
      <c r="G131" s="74">
        <v>252163</v>
      </c>
      <c r="H131" s="95">
        <f t="shared" si="2"/>
        <v>82.92026056960964</v>
      </c>
    </row>
    <row r="132" spans="1:8" s="9" customFormat="1" ht="33" customHeight="1">
      <c r="A132" s="36">
        <v>900</v>
      </c>
      <c r="B132" s="39"/>
      <c r="C132" s="40"/>
      <c r="D132" s="37" t="s">
        <v>84</v>
      </c>
      <c r="E132" s="65">
        <f>SUM(E137,E135,E133,)</f>
        <v>16000</v>
      </c>
      <c r="F132" s="65">
        <f>SUM(F137,F135,F133,)</f>
        <v>16000</v>
      </c>
      <c r="G132" s="65">
        <f>SUM(G137,G135,G133,)</f>
        <v>12062.64</v>
      </c>
      <c r="H132" s="51">
        <f t="shared" si="2"/>
        <v>75.3915</v>
      </c>
    </row>
    <row r="133" spans="1:8" s="30" customFormat="1" ht="25.5" customHeight="1">
      <c r="A133" s="75"/>
      <c r="B133" s="76">
        <v>90001</v>
      </c>
      <c r="C133" s="77"/>
      <c r="D133" s="80" t="s">
        <v>85</v>
      </c>
      <c r="E133" s="74">
        <f>SUM(E134)</f>
        <v>10000</v>
      </c>
      <c r="F133" s="74">
        <f>SUM(F134)</f>
        <v>10000</v>
      </c>
      <c r="G133" s="74">
        <f>SUM(G134)</f>
        <v>3454.79</v>
      </c>
      <c r="H133" s="95">
        <f t="shared" si="2"/>
        <v>34.5479</v>
      </c>
    </row>
    <row r="134" spans="1:8" s="30" customFormat="1" ht="23.25" customHeight="1">
      <c r="A134" s="75"/>
      <c r="B134" s="76"/>
      <c r="C134" s="77" t="s">
        <v>195</v>
      </c>
      <c r="D134" s="80" t="s">
        <v>27</v>
      </c>
      <c r="E134" s="74">
        <v>10000</v>
      </c>
      <c r="F134" s="74">
        <v>10000</v>
      </c>
      <c r="G134" s="74">
        <v>3454.79</v>
      </c>
      <c r="H134" s="95">
        <f t="shared" si="2"/>
        <v>34.5479</v>
      </c>
    </row>
    <row r="135" spans="1:8" s="30" customFormat="1" ht="33.75">
      <c r="A135" s="75"/>
      <c r="B135" s="76">
        <v>90020</v>
      </c>
      <c r="C135" s="77"/>
      <c r="D135" s="80" t="s">
        <v>236</v>
      </c>
      <c r="E135" s="74">
        <f>SUM(E136)</f>
        <v>0</v>
      </c>
      <c r="F135" s="74">
        <f>SUM(F136)</f>
        <v>0</v>
      </c>
      <c r="G135" s="74">
        <f>SUM(G136)</f>
        <v>2607.85</v>
      </c>
      <c r="H135" s="95" t="s">
        <v>4</v>
      </c>
    </row>
    <row r="136" spans="1:8" s="30" customFormat="1" ht="23.25" customHeight="1">
      <c r="A136" s="75"/>
      <c r="B136" s="76"/>
      <c r="C136" s="77" t="s">
        <v>235</v>
      </c>
      <c r="D136" s="80" t="s">
        <v>238</v>
      </c>
      <c r="E136" s="74">
        <v>0</v>
      </c>
      <c r="F136" s="74">
        <v>0</v>
      </c>
      <c r="G136" s="74">
        <v>2607.85</v>
      </c>
      <c r="H136" s="95" t="s">
        <v>4</v>
      </c>
    </row>
    <row r="137" spans="1:8" s="30" customFormat="1" ht="25.5" customHeight="1">
      <c r="A137" s="75"/>
      <c r="B137" s="76">
        <v>90095</v>
      </c>
      <c r="C137" s="77"/>
      <c r="D137" s="80" t="s">
        <v>21</v>
      </c>
      <c r="E137" s="74">
        <f>SUM(E138)</f>
        <v>6000</v>
      </c>
      <c r="F137" s="74">
        <f>SUM(F138)</f>
        <v>6000</v>
      </c>
      <c r="G137" s="74">
        <f>SUM(G138)</f>
        <v>6000</v>
      </c>
      <c r="H137" s="95">
        <f t="shared" si="2"/>
        <v>100</v>
      </c>
    </row>
    <row r="138" spans="1:8" s="30" customFormat="1" ht="24" customHeight="1">
      <c r="A138" s="75"/>
      <c r="B138" s="76"/>
      <c r="C138" s="77" t="s">
        <v>209</v>
      </c>
      <c r="D138" s="80" t="s">
        <v>320</v>
      </c>
      <c r="E138" s="74">
        <v>6000</v>
      </c>
      <c r="F138" s="74">
        <v>6000</v>
      </c>
      <c r="G138" s="74">
        <v>6000</v>
      </c>
      <c r="H138" s="95">
        <f t="shared" si="2"/>
        <v>100</v>
      </c>
    </row>
    <row r="139" spans="1:8" s="9" customFormat="1" ht="29.25" customHeight="1">
      <c r="A139" s="36" t="s">
        <v>86</v>
      </c>
      <c r="B139" s="4"/>
      <c r="C139" s="5"/>
      <c r="D139" s="37" t="s">
        <v>92</v>
      </c>
      <c r="E139" s="65">
        <f>SUM(E142,E140)</f>
        <v>60000</v>
      </c>
      <c r="F139" s="65">
        <f>SUM(F142,F140)</f>
        <v>69350</v>
      </c>
      <c r="G139" s="65">
        <f>SUM(G142,G140)</f>
        <v>34449.97</v>
      </c>
      <c r="H139" s="51">
        <f t="shared" si="2"/>
        <v>49.67551550108148</v>
      </c>
    </row>
    <row r="140" spans="1:8" s="30" customFormat="1" ht="27" customHeight="1">
      <c r="A140" s="75"/>
      <c r="B140" s="57">
        <v>92105</v>
      </c>
      <c r="C140" s="83"/>
      <c r="D140" s="80" t="s">
        <v>341</v>
      </c>
      <c r="E140" s="74">
        <f>SUM(E141)</f>
        <v>0</v>
      </c>
      <c r="F140" s="74">
        <f>SUM(F141)</f>
        <v>9350</v>
      </c>
      <c r="G140" s="74">
        <f>SUM(G141)</f>
        <v>4449.97</v>
      </c>
      <c r="H140" s="95">
        <f t="shared" si="2"/>
        <v>47.59326203208556</v>
      </c>
    </row>
    <row r="141" spans="1:8" s="30" customFormat="1" ht="45">
      <c r="A141" s="75"/>
      <c r="B141" s="57"/>
      <c r="C141" s="83">
        <v>2320</v>
      </c>
      <c r="D141" s="80" t="s">
        <v>254</v>
      </c>
      <c r="E141" s="74">
        <v>0</v>
      </c>
      <c r="F141" s="74">
        <v>9350</v>
      </c>
      <c r="G141" s="74">
        <v>4449.97</v>
      </c>
      <c r="H141" s="95">
        <f t="shared" si="2"/>
        <v>47.59326203208556</v>
      </c>
    </row>
    <row r="142" spans="1:8" s="30" customFormat="1" ht="27" customHeight="1">
      <c r="A142" s="75"/>
      <c r="B142" s="76" t="s">
        <v>87</v>
      </c>
      <c r="C142" s="83"/>
      <c r="D142" s="80" t="s">
        <v>88</v>
      </c>
      <c r="E142" s="74">
        <f>SUM(E143)</f>
        <v>60000</v>
      </c>
      <c r="F142" s="74">
        <f>SUM(F143)</f>
        <v>60000</v>
      </c>
      <c r="G142" s="74">
        <f>SUM(G143)</f>
        <v>30000</v>
      </c>
      <c r="H142" s="95">
        <f t="shared" si="2"/>
        <v>50</v>
      </c>
    </row>
    <row r="143" spans="1:8" s="30" customFormat="1" ht="45">
      <c r="A143" s="76"/>
      <c r="B143" s="76"/>
      <c r="C143" s="77">
        <v>2320</v>
      </c>
      <c r="D143" s="80" t="s">
        <v>254</v>
      </c>
      <c r="E143" s="74">
        <v>60000</v>
      </c>
      <c r="F143" s="74">
        <v>60000</v>
      </c>
      <c r="G143" s="74">
        <v>30000</v>
      </c>
      <c r="H143" s="95">
        <f t="shared" si="2"/>
        <v>50</v>
      </c>
    </row>
    <row r="144" spans="1:8" s="30" customFormat="1" ht="19.5" customHeight="1">
      <c r="A144" s="41" t="s">
        <v>168</v>
      </c>
      <c r="B144" s="42"/>
      <c r="C144" s="43"/>
      <c r="D144" s="44" t="s">
        <v>89</v>
      </c>
      <c r="E144" s="65">
        <f>SUM(E145)</f>
        <v>0</v>
      </c>
      <c r="F144" s="65">
        <f>SUM(F145)</f>
        <v>3200</v>
      </c>
      <c r="G144" s="65">
        <f>SUM(G145)</f>
        <v>3200</v>
      </c>
      <c r="H144" s="51">
        <f t="shared" si="2"/>
        <v>100</v>
      </c>
    </row>
    <row r="145" spans="1:8" s="30" customFormat="1" ht="27" customHeight="1">
      <c r="A145" s="76"/>
      <c r="B145" s="76">
        <v>92605</v>
      </c>
      <c r="C145" s="76"/>
      <c r="D145" s="46" t="s">
        <v>90</v>
      </c>
      <c r="E145" s="74">
        <f>SUM(E146:E146)</f>
        <v>0</v>
      </c>
      <c r="F145" s="74">
        <f>SUM(F146:F146)</f>
        <v>3200</v>
      </c>
      <c r="G145" s="74">
        <f>SUM(G146:G146)</f>
        <v>3200</v>
      </c>
      <c r="H145" s="95">
        <f t="shared" si="2"/>
        <v>100</v>
      </c>
    </row>
    <row r="146" spans="1:8" s="30" customFormat="1" ht="45">
      <c r="A146" s="76"/>
      <c r="B146" s="76"/>
      <c r="C146" s="76">
        <v>2320</v>
      </c>
      <c r="D146" s="80" t="s">
        <v>254</v>
      </c>
      <c r="E146" s="74">
        <v>0</v>
      </c>
      <c r="F146" s="74">
        <v>3200</v>
      </c>
      <c r="G146" s="74">
        <v>3200</v>
      </c>
      <c r="H146" s="95">
        <f t="shared" si="2"/>
        <v>100</v>
      </c>
    </row>
    <row r="147" spans="1:8" ht="26.25" customHeight="1">
      <c r="A147" s="15"/>
      <c r="B147" s="16"/>
      <c r="C147" s="17"/>
      <c r="D147" s="18" t="s">
        <v>91</v>
      </c>
      <c r="E147" s="65">
        <f>SUM(E8,E14,E26,E32,E37,E41,E73,E107,E132,E139,E84,E144,E129,E104,E23,E125)</f>
        <v>57456085</v>
      </c>
      <c r="F147" s="65">
        <f>SUM(F8,F14,F26,F32,F37,F41,F73,F107,F132,F139,F84,F144,F129,F104,F23,F125)</f>
        <v>58549222</v>
      </c>
      <c r="G147" s="65">
        <f>SUM(G8,G14,G26,G32,G37,G41,G73,G107,G132,G139,G84,G144,G129,G104,G23,G125)</f>
        <v>29213957.8</v>
      </c>
      <c r="H147" s="51">
        <f t="shared" si="2"/>
        <v>49.896406480004124</v>
      </c>
    </row>
    <row r="149" ht="12.75">
      <c r="D149" s="103"/>
    </row>
    <row r="150" ht="12.75">
      <c r="D150" s="103"/>
    </row>
    <row r="151" ht="12.75">
      <c r="D151" s="103"/>
    </row>
    <row r="152" ht="12.75">
      <c r="D152" s="103"/>
    </row>
    <row r="153" ht="12.75">
      <c r="D153" s="103"/>
    </row>
    <row r="154" ht="12.75">
      <c r="D154" s="103"/>
    </row>
    <row r="155" ht="12.75">
      <c r="D155" s="103"/>
    </row>
    <row r="156" ht="12.75">
      <c r="D156" s="102"/>
    </row>
    <row r="165" spans="5:7" ht="12.75">
      <c r="E165" s="59"/>
      <c r="F165" s="59"/>
      <c r="G165" s="59"/>
    </row>
    <row r="167" spans="5:7" ht="12.75">
      <c r="E167" s="59"/>
      <c r="F167" s="59"/>
      <c r="G167" s="59"/>
    </row>
    <row r="169" spans="5:7" ht="12.75">
      <c r="E169" s="59"/>
      <c r="F169" s="59"/>
      <c r="G169" s="59"/>
    </row>
    <row r="170" spans="5:7" ht="12.75">
      <c r="E170" s="59"/>
      <c r="F170" s="59"/>
      <c r="G170" s="59"/>
    </row>
    <row r="171" spans="5:7" ht="12.75">
      <c r="E171" s="59"/>
      <c r="F171" s="59"/>
      <c r="G171" s="59"/>
    </row>
  </sheetData>
  <sheetProtection/>
  <mergeCells count="8">
    <mergeCell ref="E6:E7"/>
    <mergeCell ref="F6:F7"/>
    <mergeCell ref="G6:H6"/>
    <mergeCell ref="A5:H5"/>
    <mergeCell ref="A6:A7"/>
    <mergeCell ref="B6:B7"/>
    <mergeCell ref="C6:C7"/>
    <mergeCell ref="D6:D7"/>
  </mergeCells>
  <printOptions horizontalCentered="1"/>
  <pageMargins left="0.31496062992125984" right="0.3937007874015748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&amp;C&amp;8Dochody - str.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125" style="30" customWidth="1"/>
    <col min="2" max="2" width="43.125" style="30" customWidth="1"/>
    <col min="3" max="3" width="15.625" style="30" customWidth="1"/>
    <col min="4" max="4" width="14.375" style="30" customWidth="1"/>
    <col min="5" max="5" width="15.875" style="0" customWidth="1"/>
    <col min="6" max="6" width="17.125" style="0" customWidth="1"/>
  </cols>
  <sheetData>
    <row r="1" spans="3:6" ht="12.75">
      <c r="C1" s="104"/>
      <c r="D1" s="64"/>
      <c r="E1" s="64" t="s">
        <v>360</v>
      </c>
      <c r="F1" s="64"/>
    </row>
    <row r="2" spans="3:6" ht="12.75">
      <c r="C2" s="104"/>
      <c r="D2" s="64"/>
      <c r="E2" s="64" t="s">
        <v>352</v>
      </c>
      <c r="F2" s="64"/>
    </row>
    <row r="3" spans="3:6" ht="12.75">
      <c r="C3" s="104"/>
      <c r="D3" s="64"/>
      <c r="E3" s="64" t="s">
        <v>354</v>
      </c>
      <c r="F3" s="64"/>
    </row>
    <row r="4" spans="3:6" ht="12.75">
      <c r="C4" s="104"/>
      <c r="D4" s="64"/>
      <c r="E4" s="64" t="s">
        <v>371</v>
      </c>
      <c r="F4" s="64"/>
    </row>
    <row r="5" spans="1:4" s="35" customFormat="1" ht="21.75" customHeight="1">
      <c r="A5" s="425" t="s">
        <v>374</v>
      </c>
      <c r="B5" s="425"/>
      <c r="C5" s="425"/>
      <c r="D5" s="425"/>
    </row>
    <row r="6" spans="1:2" s="35" customFormat="1" ht="12" customHeight="1">
      <c r="A6" s="106"/>
      <c r="B6" s="106"/>
    </row>
    <row r="7" spans="1:6" s="9" customFormat="1" ht="24" customHeight="1">
      <c r="A7" s="399" t="s">
        <v>17</v>
      </c>
      <c r="B7" s="399" t="s">
        <v>18</v>
      </c>
      <c r="C7" s="399" t="s">
        <v>170</v>
      </c>
      <c r="D7" s="399"/>
      <c r="E7" s="399" t="s">
        <v>7</v>
      </c>
      <c r="F7" s="399"/>
    </row>
    <row r="8" spans="1:6" s="9" customFormat="1" ht="24" customHeight="1">
      <c r="A8" s="399"/>
      <c r="B8" s="399"/>
      <c r="C8" s="107" t="s">
        <v>171</v>
      </c>
      <c r="D8" s="107" t="s">
        <v>172</v>
      </c>
      <c r="E8" s="107" t="s">
        <v>171</v>
      </c>
      <c r="F8" s="107" t="s">
        <v>172</v>
      </c>
    </row>
    <row r="9" spans="1:6" s="9" customFormat="1" ht="49.5" customHeight="1" hidden="1">
      <c r="A9" s="2">
        <v>903</v>
      </c>
      <c r="B9" s="53" t="s">
        <v>246</v>
      </c>
      <c r="C9" s="24"/>
      <c r="D9" s="24"/>
      <c r="E9" s="24"/>
      <c r="F9" s="24"/>
    </row>
    <row r="10" spans="1:6" s="9" customFormat="1" ht="42" customHeight="1">
      <c r="A10" s="2">
        <v>952</v>
      </c>
      <c r="B10" s="53" t="s">
        <v>178</v>
      </c>
      <c r="C10" s="24">
        <v>13416191</v>
      </c>
      <c r="D10" s="24">
        <v>0</v>
      </c>
      <c r="E10" s="24">
        <v>500000</v>
      </c>
      <c r="F10" s="24">
        <v>0</v>
      </c>
    </row>
    <row r="11" spans="1:6" s="9" customFormat="1" ht="42" customHeight="1">
      <c r="A11" s="2">
        <v>955</v>
      </c>
      <c r="B11" s="53" t="s">
        <v>504</v>
      </c>
      <c r="C11" s="24">
        <v>0</v>
      </c>
      <c r="D11" s="24">
        <v>0</v>
      </c>
      <c r="E11" s="24">
        <v>390479.01</v>
      </c>
      <c r="F11" s="24">
        <v>0</v>
      </c>
    </row>
    <row r="12" spans="1:6" s="9" customFormat="1" ht="42" customHeight="1">
      <c r="A12" s="2">
        <v>982</v>
      </c>
      <c r="B12" s="53" t="s">
        <v>231</v>
      </c>
      <c r="C12" s="24">
        <v>0</v>
      </c>
      <c r="D12" s="24">
        <v>450000</v>
      </c>
      <c r="E12" s="24">
        <v>0</v>
      </c>
      <c r="F12" s="24">
        <v>450000</v>
      </c>
    </row>
    <row r="13" spans="1:6" s="9" customFormat="1" ht="42" customHeight="1">
      <c r="A13" s="2">
        <v>992</v>
      </c>
      <c r="B13" s="53" t="s">
        <v>174</v>
      </c>
      <c r="C13" s="24">
        <v>0</v>
      </c>
      <c r="D13" s="24">
        <v>3273000</v>
      </c>
      <c r="E13" s="24">
        <v>0</v>
      </c>
      <c r="F13" s="24">
        <v>1745000</v>
      </c>
    </row>
    <row r="14" spans="2:6" s="9" customFormat="1" ht="42" customHeight="1">
      <c r="B14" s="2" t="s">
        <v>91</v>
      </c>
      <c r="C14" s="51">
        <f>SUM(C10:C13)</f>
        <v>13416191</v>
      </c>
      <c r="D14" s="51">
        <f>SUM(D10:D13)</f>
        <v>3723000</v>
      </c>
      <c r="E14" s="51">
        <f>SUM(E10:E13)</f>
        <v>890479.01</v>
      </c>
      <c r="F14" s="51">
        <f>SUM(F10:F13)</f>
        <v>2195000</v>
      </c>
    </row>
    <row r="15" spans="2:6" ht="22.5" customHeight="1">
      <c r="B15" s="2" t="s">
        <v>173</v>
      </c>
      <c r="C15" s="424">
        <f>SUM(C14-D14)</f>
        <v>9693191</v>
      </c>
      <c r="D15" s="392"/>
      <c r="E15" s="424">
        <f>SUM(E14-F14)</f>
        <v>-1304520.99</v>
      </c>
      <c r="F15" s="392"/>
    </row>
    <row r="18" spans="3:4" ht="12.75">
      <c r="C18" s="120"/>
      <c r="D18" s="120" t="s">
        <v>261</v>
      </c>
    </row>
    <row r="19" ht="12.75">
      <c r="C19" s="120"/>
    </row>
    <row r="20" ht="12.75">
      <c r="C20" s="120"/>
    </row>
    <row r="21" ht="12.75">
      <c r="C21" s="120"/>
    </row>
    <row r="22" ht="12.75">
      <c r="C22" s="120"/>
    </row>
    <row r="23" spans="3:4" ht="12.75">
      <c r="C23" s="120"/>
      <c r="D23" s="120"/>
    </row>
    <row r="24" spans="3:4" ht="12.75">
      <c r="C24" s="120"/>
      <c r="D24" s="120"/>
    </row>
    <row r="25" spans="3:4" ht="12.75">
      <c r="C25" s="120"/>
      <c r="D25" s="120"/>
    </row>
    <row r="26" spans="3:4" ht="12.75">
      <c r="C26" s="120"/>
      <c r="D26" s="120"/>
    </row>
    <row r="27" spans="3:4" ht="12.75">
      <c r="C27" s="120"/>
      <c r="D27" s="120"/>
    </row>
    <row r="28" spans="3:4" ht="12.75">
      <c r="C28" s="120"/>
      <c r="D28" s="120"/>
    </row>
    <row r="29" spans="3:4" ht="12.75">
      <c r="C29" s="120"/>
      <c r="D29" s="120"/>
    </row>
    <row r="30" spans="3:4" ht="12.75">
      <c r="C30" s="120"/>
      <c r="D30" s="120"/>
    </row>
    <row r="31" spans="3:4" ht="12.75">
      <c r="C31" s="120"/>
      <c r="D31" s="120"/>
    </row>
    <row r="32" spans="3:4" ht="12.75">
      <c r="C32" s="120"/>
      <c r="D32" s="120"/>
    </row>
    <row r="33" spans="3:4" ht="12.75">
      <c r="C33" s="120"/>
      <c r="D33" s="120"/>
    </row>
    <row r="34" spans="3:4" ht="12.75">
      <c r="C34" s="120"/>
      <c r="D34" s="120"/>
    </row>
    <row r="35" spans="3:4" ht="12.75">
      <c r="C35" s="120"/>
      <c r="D35" s="120"/>
    </row>
    <row r="36" spans="3:4" ht="12.75">
      <c r="C36" s="120"/>
      <c r="D36" s="120"/>
    </row>
    <row r="37" spans="3:4" ht="12.75">
      <c r="C37" s="120"/>
      <c r="D37" s="120"/>
    </row>
    <row r="38" spans="3:4" ht="12.75">
      <c r="C38" s="120"/>
      <c r="D38" s="120"/>
    </row>
    <row r="39" spans="3:4" ht="12.75">
      <c r="C39" s="120"/>
      <c r="D39" s="120"/>
    </row>
    <row r="40" ht="12.75">
      <c r="D40" s="120"/>
    </row>
  </sheetData>
  <sheetProtection/>
  <mergeCells count="7">
    <mergeCell ref="E7:F7"/>
    <mergeCell ref="E15:F15"/>
    <mergeCell ref="A5:D5"/>
    <mergeCell ref="C7:D7"/>
    <mergeCell ref="C15:D15"/>
    <mergeCell ref="A7:A8"/>
    <mergeCell ref="B7:B8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.625" style="0" customWidth="1"/>
    <col min="2" max="2" width="8.875" style="0" customWidth="1"/>
    <col min="3" max="3" width="41.00390625" style="0" customWidth="1"/>
    <col min="4" max="4" width="12.75390625" style="0" customWidth="1"/>
    <col min="5" max="5" width="12.375" style="0" customWidth="1"/>
    <col min="6" max="6" width="13.25390625" style="0" customWidth="1"/>
    <col min="7" max="8" width="13.125" style="0" customWidth="1"/>
    <col min="9" max="9" width="11.875" style="0" customWidth="1"/>
  </cols>
  <sheetData>
    <row r="1" spans="6:8" ht="12.75">
      <c r="F1" s="30"/>
      <c r="G1" s="64" t="s">
        <v>361</v>
      </c>
      <c r="H1" s="30"/>
    </row>
    <row r="2" spans="6:8" ht="12.75">
      <c r="F2" s="30"/>
      <c r="G2" s="64" t="s">
        <v>352</v>
      </c>
      <c r="H2" s="30"/>
    </row>
    <row r="3" spans="6:8" ht="12.75">
      <c r="F3" s="30"/>
      <c r="G3" s="64" t="s">
        <v>354</v>
      </c>
      <c r="H3" s="30"/>
    </row>
    <row r="4" spans="6:8" ht="12.75">
      <c r="F4" s="30"/>
      <c r="G4" s="64" t="s">
        <v>371</v>
      </c>
      <c r="H4" s="30"/>
    </row>
    <row r="5" spans="1:2" ht="25.5" customHeight="1">
      <c r="A5" s="140" t="s">
        <v>375</v>
      </c>
      <c r="B5" s="140"/>
    </row>
    <row r="6" spans="1:2" ht="25.5" customHeight="1">
      <c r="A6" s="140"/>
      <c r="B6" s="140"/>
    </row>
    <row r="7" spans="1:9" s="142" customFormat="1" ht="22.5" customHeight="1">
      <c r="A7" s="426" t="s">
        <v>289</v>
      </c>
      <c r="B7" s="430" t="s">
        <v>331</v>
      </c>
      <c r="C7" s="426" t="s">
        <v>290</v>
      </c>
      <c r="D7" s="426" t="s">
        <v>291</v>
      </c>
      <c r="E7" s="426"/>
      <c r="F7" s="427" t="s">
        <v>287</v>
      </c>
      <c r="G7" s="428"/>
      <c r="H7" s="428"/>
      <c r="I7" s="429"/>
    </row>
    <row r="8" spans="1:9" s="142" customFormat="1" ht="36">
      <c r="A8" s="426"/>
      <c r="B8" s="431"/>
      <c r="C8" s="426"/>
      <c r="D8" s="141" t="s">
        <v>292</v>
      </c>
      <c r="E8" s="105" t="s">
        <v>293</v>
      </c>
      <c r="F8" s="141" t="s">
        <v>292</v>
      </c>
      <c r="G8" s="105" t="s">
        <v>294</v>
      </c>
      <c r="H8" s="105" t="s">
        <v>295</v>
      </c>
      <c r="I8" s="105" t="s">
        <v>296</v>
      </c>
    </row>
    <row r="9" spans="1:9" s="144" customFormat="1" ht="14.25" customHeight="1">
      <c r="A9" s="143">
        <v>1</v>
      </c>
      <c r="B9" s="143"/>
      <c r="C9" s="143">
        <v>2</v>
      </c>
      <c r="D9" s="143">
        <v>3</v>
      </c>
      <c r="E9" s="143">
        <v>4</v>
      </c>
      <c r="F9" s="143">
        <v>5</v>
      </c>
      <c r="G9" s="143">
        <v>6</v>
      </c>
      <c r="H9" s="143">
        <v>7</v>
      </c>
      <c r="I9" s="143">
        <v>8</v>
      </c>
    </row>
    <row r="10" spans="1:9" s="144" customFormat="1" ht="27" customHeight="1">
      <c r="A10" s="437" t="s">
        <v>344</v>
      </c>
      <c r="B10" s="438"/>
      <c r="C10" s="438"/>
      <c r="D10" s="438"/>
      <c r="E10" s="438"/>
      <c r="F10" s="438"/>
      <c r="G10" s="438"/>
      <c r="H10" s="438"/>
      <c r="I10" s="439"/>
    </row>
    <row r="11" spans="1:11" s="173" customFormat="1" ht="21.75" customHeight="1">
      <c r="A11" s="4"/>
      <c r="B11" s="433" t="s">
        <v>347</v>
      </c>
      <c r="C11" s="434"/>
      <c r="D11" s="19">
        <f aca="true" t="shared" si="0" ref="D11:I11">SUM(D12:D13)</f>
        <v>4241705</v>
      </c>
      <c r="E11" s="19">
        <f t="shared" si="0"/>
        <v>3368735</v>
      </c>
      <c r="F11" s="19">
        <f t="shared" si="0"/>
        <v>4241705</v>
      </c>
      <c r="G11" s="19">
        <f t="shared" si="0"/>
        <v>3001527</v>
      </c>
      <c r="H11" s="19">
        <f t="shared" si="0"/>
        <v>1184178</v>
      </c>
      <c r="I11" s="19">
        <f t="shared" si="0"/>
        <v>56000</v>
      </c>
      <c r="J11" s="171"/>
      <c r="K11" s="172"/>
    </row>
    <row r="12" spans="1:10" s="178" customFormat="1" ht="19.5" customHeight="1">
      <c r="A12" s="432">
        <v>1</v>
      </c>
      <c r="B12" s="175">
        <v>80104</v>
      </c>
      <c r="C12" s="176" t="s">
        <v>332</v>
      </c>
      <c r="D12" s="216">
        <v>4228018</v>
      </c>
      <c r="E12" s="216">
        <v>3355048</v>
      </c>
      <c r="F12" s="214">
        <f>SUM(G12:I12)</f>
        <v>4228018</v>
      </c>
      <c r="G12" s="216">
        <v>3001527</v>
      </c>
      <c r="H12" s="216">
        <v>1170491</v>
      </c>
      <c r="I12" s="216">
        <v>56000</v>
      </c>
      <c r="J12" s="177"/>
    </row>
    <row r="13" spans="1:10" s="178" customFormat="1" ht="19.5" customHeight="1">
      <c r="A13" s="432"/>
      <c r="B13" s="179">
        <v>80146</v>
      </c>
      <c r="C13" s="180" t="s">
        <v>179</v>
      </c>
      <c r="D13" s="214">
        <v>13687</v>
      </c>
      <c r="E13" s="214">
        <v>13687</v>
      </c>
      <c r="F13" s="214">
        <f>SUM(G13:I13)</f>
        <v>13687</v>
      </c>
      <c r="G13" s="214">
        <v>0</v>
      </c>
      <c r="H13" s="214">
        <v>13687</v>
      </c>
      <c r="I13" s="214">
        <v>0</v>
      </c>
      <c r="J13" s="177"/>
    </row>
    <row r="14" spans="1:10" s="49" customFormat="1" ht="19.5" customHeight="1">
      <c r="A14" s="112"/>
      <c r="B14" s="440" t="s">
        <v>365</v>
      </c>
      <c r="C14" s="441"/>
      <c r="D14" s="19">
        <f aca="true" t="shared" si="1" ref="D14:I14">SUM(D15:D16)</f>
        <v>4242205</v>
      </c>
      <c r="E14" s="19">
        <f t="shared" si="1"/>
        <v>3369235</v>
      </c>
      <c r="F14" s="19">
        <f t="shared" si="1"/>
        <v>4242205</v>
      </c>
      <c r="G14" s="19">
        <f t="shared" si="1"/>
        <v>3001527</v>
      </c>
      <c r="H14" s="19">
        <f t="shared" si="1"/>
        <v>1166434</v>
      </c>
      <c r="I14" s="19">
        <f t="shared" si="1"/>
        <v>74244</v>
      </c>
      <c r="J14" s="174"/>
    </row>
    <row r="15" spans="1:10" s="178" customFormat="1" ht="19.5" customHeight="1">
      <c r="A15" s="442" t="s">
        <v>346</v>
      </c>
      <c r="B15" s="179">
        <v>80104</v>
      </c>
      <c r="C15" s="226" t="s">
        <v>332</v>
      </c>
      <c r="D15" s="214">
        <v>4228518</v>
      </c>
      <c r="E15" s="214">
        <v>3355548</v>
      </c>
      <c r="F15" s="214">
        <f>SUM(G15:I15)</f>
        <v>4228518</v>
      </c>
      <c r="G15" s="214">
        <v>3001527</v>
      </c>
      <c r="H15" s="214">
        <v>1152747</v>
      </c>
      <c r="I15" s="214">
        <v>74244</v>
      </c>
      <c r="J15" s="177"/>
    </row>
    <row r="16" spans="1:10" s="178" customFormat="1" ht="22.5" customHeight="1">
      <c r="A16" s="443"/>
      <c r="B16" s="179">
        <v>80146</v>
      </c>
      <c r="C16" s="180" t="s">
        <v>179</v>
      </c>
      <c r="D16" s="214">
        <v>13687</v>
      </c>
      <c r="E16" s="214">
        <v>13687</v>
      </c>
      <c r="F16" s="214">
        <f>SUM(G16:I16)</f>
        <v>13687</v>
      </c>
      <c r="G16" s="214">
        <v>0</v>
      </c>
      <c r="H16" s="214">
        <v>13687</v>
      </c>
      <c r="I16" s="214">
        <v>0</v>
      </c>
      <c r="J16" s="177"/>
    </row>
    <row r="17" spans="1:10" s="178" customFormat="1" ht="20.25" customHeight="1">
      <c r="A17" s="215"/>
      <c r="B17" s="444" t="s">
        <v>366</v>
      </c>
      <c r="C17" s="444"/>
      <c r="D17" s="51">
        <f aca="true" t="shared" si="2" ref="D17:I17">SUM(D18:D19)</f>
        <v>2354242.1</v>
      </c>
      <c r="E17" s="51">
        <f t="shared" si="2"/>
        <v>1871700</v>
      </c>
      <c r="F17" s="51">
        <f t="shared" si="2"/>
        <v>2113520.0100000002</v>
      </c>
      <c r="G17" s="51">
        <f t="shared" si="2"/>
        <v>1447594.19</v>
      </c>
      <c r="H17" s="51">
        <f t="shared" si="2"/>
        <v>645393.6799999999</v>
      </c>
      <c r="I17" s="51">
        <f t="shared" si="2"/>
        <v>20532.14</v>
      </c>
      <c r="J17" s="177"/>
    </row>
    <row r="18" spans="1:10" s="178" customFormat="1" ht="21.75" customHeight="1">
      <c r="A18" s="435" t="s">
        <v>368</v>
      </c>
      <c r="B18" s="175">
        <v>80104</v>
      </c>
      <c r="C18" s="176" t="s">
        <v>332</v>
      </c>
      <c r="D18" s="214">
        <v>2348334.1</v>
      </c>
      <c r="E18" s="214">
        <v>1865792</v>
      </c>
      <c r="F18" s="214">
        <f>SUM(G18:I18)</f>
        <v>2107612.54</v>
      </c>
      <c r="G18" s="214">
        <v>1447594.19</v>
      </c>
      <c r="H18" s="214">
        <v>639486.21</v>
      </c>
      <c r="I18" s="214">
        <v>20532.14</v>
      </c>
      <c r="J18" s="177"/>
    </row>
    <row r="19" spans="1:10" s="178" customFormat="1" ht="19.5" customHeight="1">
      <c r="A19" s="436"/>
      <c r="B19" s="179">
        <v>80146</v>
      </c>
      <c r="C19" s="180" t="s">
        <v>179</v>
      </c>
      <c r="D19" s="214">
        <v>5908</v>
      </c>
      <c r="E19" s="214">
        <v>5908</v>
      </c>
      <c r="F19" s="214">
        <f>SUM(G19:I19)</f>
        <v>5907.47</v>
      </c>
      <c r="G19" s="214">
        <v>0</v>
      </c>
      <c r="H19" s="214">
        <v>5907.47</v>
      </c>
      <c r="I19" s="214">
        <v>0</v>
      </c>
      <c r="J19" s="177"/>
    </row>
    <row r="20" spans="1:10" s="178" customFormat="1" ht="24.75" customHeight="1">
      <c r="A20" s="217"/>
      <c r="B20" s="217"/>
      <c r="C20" s="218"/>
      <c r="D20" s="219"/>
      <c r="E20" s="219"/>
      <c r="F20" s="219"/>
      <c r="G20" s="219"/>
      <c r="H20" s="219"/>
      <c r="I20" s="219"/>
      <c r="J20" s="177"/>
    </row>
    <row r="21" spans="1:10" s="178" customFormat="1" ht="24.75" customHeight="1">
      <c r="A21" s="220"/>
      <c r="B21" s="220"/>
      <c r="C21" s="223"/>
      <c r="D21" s="224"/>
      <c r="E21" s="224"/>
      <c r="F21" s="224"/>
      <c r="G21" s="224"/>
      <c r="H21" s="224"/>
      <c r="I21" s="224"/>
      <c r="J21" s="177"/>
    </row>
    <row r="22" spans="1:10" s="178" customFormat="1" ht="24.75" customHeight="1">
      <c r="A22" s="220"/>
      <c r="B22" s="220"/>
      <c r="C22" s="223"/>
      <c r="D22" s="224"/>
      <c r="E22" s="224"/>
      <c r="F22" s="224"/>
      <c r="G22" s="224"/>
      <c r="H22" s="224"/>
      <c r="I22" s="224"/>
      <c r="J22" s="177"/>
    </row>
  </sheetData>
  <sheetProtection/>
  <mergeCells count="12">
    <mergeCell ref="A18:A19"/>
    <mergeCell ref="C7:C8"/>
    <mergeCell ref="A10:I10"/>
    <mergeCell ref="B14:C14"/>
    <mergeCell ref="A15:A16"/>
    <mergeCell ref="B17:C17"/>
    <mergeCell ref="D7:E7"/>
    <mergeCell ref="F7:I7"/>
    <mergeCell ref="B7:B8"/>
    <mergeCell ref="A12:A13"/>
    <mergeCell ref="B11:C11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E29" sqref="E29"/>
    </sheetView>
  </sheetViews>
  <sheetFormatPr defaultColWidth="9.00390625" defaultRowHeight="12.75"/>
  <cols>
    <col min="1" max="1" width="4.625" style="0" customWidth="1"/>
    <col min="2" max="2" width="8.875" style="0" customWidth="1"/>
    <col min="3" max="3" width="25.625" style="0" customWidth="1"/>
    <col min="4" max="4" width="13.25390625" style="0" customWidth="1"/>
    <col min="5" max="5" width="11.125" style="0" customWidth="1"/>
    <col min="6" max="6" width="10.25390625" style="0" customWidth="1"/>
    <col min="7" max="7" width="10.625" style="0" customWidth="1"/>
    <col min="8" max="8" width="10.75390625" style="0" customWidth="1"/>
    <col min="9" max="9" width="10.875" style="0" customWidth="1"/>
    <col min="10" max="10" width="11.625" style="0" bestFit="1" customWidth="1"/>
    <col min="11" max="11" width="13.375" style="0" customWidth="1"/>
  </cols>
  <sheetData>
    <row r="1" spans="1:11" s="178" customFormat="1" ht="24.75" customHeight="1">
      <c r="A1" s="225"/>
      <c r="B1" s="225"/>
      <c r="C1" s="221"/>
      <c r="D1" s="221"/>
      <c r="E1" s="222"/>
      <c r="F1" s="222"/>
      <c r="G1" s="222"/>
      <c r="H1" s="222"/>
      <c r="I1" s="222"/>
      <c r="J1" s="222"/>
      <c r="K1" s="177"/>
    </row>
    <row r="2" spans="1:11" s="142" customFormat="1" ht="22.5" customHeight="1">
      <c r="A2" s="426" t="s">
        <v>289</v>
      </c>
      <c r="B2" s="430" t="s">
        <v>331</v>
      </c>
      <c r="C2" s="426" t="s">
        <v>290</v>
      </c>
      <c r="D2" s="430" t="s">
        <v>515</v>
      </c>
      <c r="E2" s="426" t="s">
        <v>291</v>
      </c>
      <c r="F2" s="426"/>
      <c r="G2" s="427" t="s">
        <v>287</v>
      </c>
      <c r="H2" s="428"/>
      <c r="I2" s="428"/>
      <c r="J2" s="429"/>
      <c r="K2" s="430" t="s">
        <v>516</v>
      </c>
    </row>
    <row r="3" spans="1:11" s="142" customFormat="1" ht="36">
      <c r="A3" s="426"/>
      <c r="B3" s="431"/>
      <c r="C3" s="426"/>
      <c r="D3" s="431"/>
      <c r="E3" s="141" t="s">
        <v>292</v>
      </c>
      <c r="F3" s="105" t="s">
        <v>293</v>
      </c>
      <c r="G3" s="141" t="s">
        <v>292</v>
      </c>
      <c r="H3" s="105" t="s">
        <v>294</v>
      </c>
      <c r="I3" s="105" t="s">
        <v>295</v>
      </c>
      <c r="J3" s="105" t="s">
        <v>296</v>
      </c>
      <c r="K3" s="431"/>
    </row>
    <row r="4" spans="1:11" s="178" customFormat="1" ht="29.25" customHeight="1">
      <c r="A4" s="437" t="s">
        <v>345</v>
      </c>
      <c r="B4" s="438"/>
      <c r="C4" s="438"/>
      <c r="D4" s="438"/>
      <c r="E4" s="438"/>
      <c r="F4" s="438"/>
      <c r="G4" s="438"/>
      <c r="H4" s="438"/>
      <c r="I4" s="438"/>
      <c r="J4" s="439"/>
      <c r="K4" s="318"/>
    </row>
    <row r="5" spans="1:11" s="178" customFormat="1" ht="17.25" customHeight="1">
      <c r="A5" s="143">
        <v>1</v>
      </c>
      <c r="B5" s="143"/>
      <c r="C5" s="143">
        <v>2</v>
      </c>
      <c r="D5" s="143">
        <v>3</v>
      </c>
      <c r="E5" s="143">
        <v>4</v>
      </c>
      <c r="F5" s="143">
        <v>5</v>
      </c>
      <c r="G5" s="143">
        <v>6</v>
      </c>
      <c r="H5" s="143">
        <v>7</v>
      </c>
      <c r="I5" s="143">
        <v>8</v>
      </c>
      <c r="J5" s="143">
        <v>9</v>
      </c>
      <c r="K5" s="318">
        <v>10</v>
      </c>
    </row>
    <row r="6" spans="1:11" s="63" customFormat="1" ht="28.5" customHeight="1">
      <c r="A6" s="6"/>
      <c r="B6" s="440" t="s">
        <v>343</v>
      </c>
      <c r="C6" s="441"/>
      <c r="D6" s="319">
        <f>SUM(D7:D8)</f>
        <v>0</v>
      </c>
      <c r="E6" s="19">
        <f>SUM(E7:E8)</f>
        <v>2825</v>
      </c>
      <c r="F6" s="19">
        <f>SUM(F7:F8)</f>
        <v>0</v>
      </c>
      <c r="G6" s="19">
        <f>SUM(H6:J6)</f>
        <v>2825</v>
      </c>
      <c r="H6" s="19">
        <f>SUM(H7:H8)</f>
        <v>0</v>
      </c>
      <c r="I6" s="19">
        <f>SUM(I7:I8)</f>
        <v>2825</v>
      </c>
      <c r="J6" s="19">
        <f>SUM(J7:J8)</f>
        <v>0</v>
      </c>
      <c r="K6" s="320">
        <f>SUM(D6+E6-G6)</f>
        <v>0</v>
      </c>
    </row>
    <row r="7" spans="1:11" s="183" customFormat="1" ht="21.75" customHeight="1">
      <c r="A7" s="445" t="s">
        <v>288</v>
      </c>
      <c r="B7" s="132">
        <v>80101</v>
      </c>
      <c r="C7" s="182" t="s">
        <v>73</v>
      </c>
      <c r="D7" s="321">
        <v>0</v>
      </c>
      <c r="E7" s="210">
        <v>1720</v>
      </c>
      <c r="F7" s="210">
        <v>0</v>
      </c>
      <c r="G7" s="210">
        <f>SUM(H7:J7)</f>
        <v>1720</v>
      </c>
      <c r="H7" s="210">
        <v>0</v>
      </c>
      <c r="I7" s="210">
        <v>1720</v>
      </c>
      <c r="J7" s="210">
        <v>0</v>
      </c>
      <c r="K7" s="126">
        <f aca="true" t="shared" si="0" ref="K7:K14">SUM(D7+E7-G7)</f>
        <v>0</v>
      </c>
    </row>
    <row r="8" spans="1:11" s="183" customFormat="1" ht="21.75" customHeight="1">
      <c r="A8" s="446"/>
      <c r="B8" s="132">
        <v>80110</v>
      </c>
      <c r="C8" s="182" t="s">
        <v>74</v>
      </c>
      <c r="D8" s="321">
        <v>0</v>
      </c>
      <c r="E8" s="210">
        <v>1105</v>
      </c>
      <c r="F8" s="210">
        <v>0</v>
      </c>
      <c r="G8" s="210">
        <f>SUM(H8:J8)</f>
        <v>1105</v>
      </c>
      <c r="H8" s="210">
        <v>0</v>
      </c>
      <c r="I8" s="210">
        <v>1105</v>
      </c>
      <c r="J8" s="210">
        <v>0</v>
      </c>
      <c r="K8" s="126">
        <f t="shared" si="0"/>
        <v>0</v>
      </c>
    </row>
    <row r="9" spans="1:11" s="109" customFormat="1" ht="21.75" customHeight="1">
      <c r="A9" s="4"/>
      <c r="B9" s="440" t="s">
        <v>365</v>
      </c>
      <c r="C9" s="441"/>
      <c r="D9" s="322">
        <f aca="true" t="shared" si="1" ref="D9:J9">SUM(D10:D11)</f>
        <v>331</v>
      </c>
      <c r="E9" s="19">
        <f t="shared" si="1"/>
        <v>2825</v>
      </c>
      <c r="F9" s="19">
        <f t="shared" si="1"/>
        <v>0</v>
      </c>
      <c r="G9" s="19">
        <f t="shared" si="1"/>
        <v>3156</v>
      </c>
      <c r="H9" s="19">
        <f t="shared" si="1"/>
        <v>0</v>
      </c>
      <c r="I9" s="19">
        <f t="shared" si="1"/>
        <v>3156</v>
      </c>
      <c r="J9" s="19">
        <f t="shared" si="1"/>
        <v>0</v>
      </c>
      <c r="K9" s="320">
        <f t="shared" si="0"/>
        <v>0</v>
      </c>
    </row>
    <row r="10" spans="1:11" s="184" customFormat="1" ht="21.75" customHeight="1">
      <c r="A10" s="445" t="s">
        <v>346</v>
      </c>
      <c r="B10" s="132">
        <v>80101</v>
      </c>
      <c r="C10" s="182" t="s">
        <v>73</v>
      </c>
      <c r="D10" s="321">
        <v>330</v>
      </c>
      <c r="E10" s="210">
        <v>1720</v>
      </c>
      <c r="F10" s="210">
        <v>0</v>
      </c>
      <c r="G10" s="210">
        <f>SUM(H10:J10)</f>
        <v>2050</v>
      </c>
      <c r="H10" s="210">
        <v>0</v>
      </c>
      <c r="I10" s="210">
        <v>2050</v>
      </c>
      <c r="J10" s="210">
        <v>0</v>
      </c>
      <c r="K10" s="126">
        <f t="shared" si="0"/>
        <v>0</v>
      </c>
    </row>
    <row r="11" spans="1:11" s="184" customFormat="1" ht="21.75" customHeight="1">
      <c r="A11" s="446"/>
      <c r="B11" s="132">
        <v>80110</v>
      </c>
      <c r="C11" s="182" t="s">
        <v>74</v>
      </c>
      <c r="D11" s="321">
        <v>1</v>
      </c>
      <c r="E11" s="210">
        <v>1105</v>
      </c>
      <c r="F11" s="210">
        <v>0</v>
      </c>
      <c r="G11" s="210">
        <f>SUM(H11:J11)</f>
        <v>1106</v>
      </c>
      <c r="H11" s="210">
        <v>0</v>
      </c>
      <c r="I11" s="210">
        <v>1106</v>
      </c>
      <c r="J11" s="210">
        <v>0</v>
      </c>
      <c r="K11" s="126">
        <f t="shared" si="0"/>
        <v>0</v>
      </c>
    </row>
    <row r="12" spans="1:11" s="109" customFormat="1" ht="24" customHeight="1">
      <c r="A12" s="6"/>
      <c r="B12" s="440" t="s">
        <v>367</v>
      </c>
      <c r="C12" s="441"/>
      <c r="D12" s="319">
        <f aca="true" t="shared" si="2" ref="D12:J12">SUM(D13:D14)</f>
        <v>330.35999999999996</v>
      </c>
      <c r="E12" s="19">
        <f t="shared" si="2"/>
        <v>43.07</v>
      </c>
      <c r="F12" s="19">
        <f t="shared" si="2"/>
        <v>0</v>
      </c>
      <c r="G12" s="19">
        <f t="shared" si="2"/>
        <v>330.35999999999996</v>
      </c>
      <c r="H12" s="19">
        <f t="shared" si="2"/>
        <v>0</v>
      </c>
      <c r="I12" s="19">
        <f t="shared" si="2"/>
        <v>330.35999999999996</v>
      </c>
      <c r="J12" s="19">
        <f t="shared" si="2"/>
        <v>0</v>
      </c>
      <c r="K12" s="320">
        <f t="shared" si="0"/>
        <v>43.06999999999999</v>
      </c>
    </row>
    <row r="13" spans="1:11" s="183" customFormat="1" ht="21.75" customHeight="1">
      <c r="A13" s="445" t="s">
        <v>368</v>
      </c>
      <c r="B13" s="132">
        <v>80101</v>
      </c>
      <c r="C13" s="182" t="s">
        <v>73</v>
      </c>
      <c r="D13" s="210">
        <v>329.15</v>
      </c>
      <c r="E13" s="210">
        <v>43.07</v>
      </c>
      <c r="F13" s="210">
        <v>0</v>
      </c>
      <c r="G13" s="210">
        <f>SUM(H13:J13)</f>
        <v>329.15</v>
      </c>
      <c r="H13" s="210">
        <v>0</v>
      </c>
      <c r="I13" s="210">
        <v>329.15</v>
      </c>
      <c r="J13" s="210">
        <v>0</v>
      </c>
      <c r="K13" s="126">
        <f t="shared" si="0"/>
        <v>43.06999999999999</v>
      </c>
    </row>
    <row r="14" spans="1:11" s="183" customFormat="1" ht="21.75" customHeight="1">
      <c r="A14" s="446"/>
      <c r="B14" s="132">
        <v>80110</v>
      </c>
      <c r="C14" s="182" t="s">
        <v>74</v>
      </c>
      <c r="D14" s="210">
        <v>1.21</v>
      </c>
      <c r="E14" s="210">
        <v>0</v>
      </c>
      <c r="F14" s="210">
        <v>0</v>
      </c>
      <c r="G14" s="210">
        <f>SUM(H14:J14)</f>
        <v>1.21</v>
      </c>
      <c r="H14" s="210">
        <v>0</v>
      </c>
      <c r="I14" s="210">
        <v>1.21</v>
      </c>
      <c r="J14" s="210">
        <v>0</v>
      </c>
      <c r="K14" s="126">
        <f t="shared" si="0"/>
        <v>0</v>
      </c>
    </row>
  </sheetData>
  <sheetProtection/>
  <mergeCells count="14">
    <mergeCell ref="A13:A14"/>
    <mergeCell ref="A2:A3"/>
    <mergeCell ref="B2:B3"/>
    <mergeCell ref="C2:C3"/>
    <mergeCell ref="E2:F2"/>
    <mergeCell ref="G2:J2"/>
    <mergeCell ref="A4:J4"/>
    <mergeCell ref="D2:D3"/>
    <mergeCell ref="K2:K3"/>
    <mergeCell ref="B6:C6"/>
    <mergeCell ref="A7:A8"/>
    <mergeCell ref="B9:C9"/>
    <mergeCell ref="A10:A11"/>
    <mergeCell ref="B12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&amp;C2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6"/>
    </sheetView>
  </sheetViews>
  <sheetFormatPr defaultColWidth="9.00390625" defaultRowHeight="12.75"/>
  <cols>
    <col min="1" max="1" width="5.75390625" style="9" customWidth="1"/>
    <col min="2" max="2" width="7.25390625" style="9" bestFit="1" customWidth="1"/>
    <col min="3" max="3" width="4.375" style="9" bestFit="1" customWidth="1"/>
    <col min="4" max="4" width="32.375" style="9" bestFit="1" customWidth="1"/>
    <col min="5" max="5" width="13.875" style="9" customWidth="1"/>
    <col min="6" max="6" width="14.75390625" style="0" customWidth="1"/>
    <col min="7" max="7" width="6.375" style="0" customWidth="1"/>
  </cols>
  <sheetData>
    <row r="1" spans="5:6" ht="12.75">
      <c r="E1" s="32"/>
      <c r="F1" s="64" t="s">
        <v>362</v>
      </c>
    </row>
    <row r="2" spans="5:6" ht="12.75">
      <c r="E2"/>
      <c r="F2" s="64" t="s">
        <v>352</v>
      </c>
    </row>
    <row r="3" ht="12.75">
      <c r="F3" s="64" t="s">
        <v>354</v>
      </c>
    </row>
    <row r="4" ht="12.75">
      <c r="F4" s="64" t="s">
        <v>371</v>
      </c>
    </row>
    <row r="5" spans="1:7" ht="43.5" customHeight="1">
      <c r="A5" s="387" t="s">
        <v>376</v>
      </c>
      <c r="B5" s="387"/>
      <c r="C5" s="387"/>
      <c r="D5" s="387"/>
      <c r="E5" s="387"/>
      <c r="F5" s="387"/>
      <c r="G5" s="387"/>
    </row>
    <row r="6" spans="1:5" ht="17.25" customHeight="1">
      <c r="A6" s="50"/>
      <c r="B6" s="50"/>
      <c r="C6" s="50"/>
      <c r="D6" s="50"/>
      <c r="E6" s="50"/>
    </row>
    <row r="7" spans="1:7" ht="21.75" customHeight="1">
      <c r="A7" s="401" t="s">
        <v>15</v>
      </c>
      <c r="B7" s="401" t="s">
        <v>16</v>
      </c>
      <c r="C7" s="401" t="s">
        <v>17</v>
      </c>
      <c r="D7" s="401" t="s">
        <v>18</v>
      </c>
      <c r="E7" s="447" t="s">
        <v>169</v>
      </c>
      <c r="F7" s="421" t="s">
        <v>7</v>
      </c>
      <c r="G7" s="421"/>
    </row>
    <row r="8" spans="1:7" s="9" customFormat="1" ht="18.75" customHeight="1">
      <c r="A8" s="401"/>
      <c r="B8" s="401"/>
      <c r="C8" s="401"/>
      <c r="D8" s="401"/>
      <c r="E8" s="447"/>
      <c r="F8" s="2" t="s">
        <v>8</v>
      </c>
      <c r="G8" s="2" t="s">
        <v>9</v>
      </c>
    </row>
    <row r="9" spans="1:7" ht="24.75" customHeight="1">
      <c r="A9" s="39" t="s">
        <v>30</v>
      </c>
      <c r="B9" s="6"/>
      <c r="C9" s="26"/>
      <c r="D9" s="37" t="s">
        <v>31</v>
      </c>
      <c r="E9" s="51">
        <f>SUM(E10)</f>
        <v>75000</v>
      </c>
      <c r="F9" s="51">
        <f>SUM(F10)</f>
        <v>23490</v>
      </c>
      <c r="G9" s="51">
        <f>F9/E9*100</f>
        <v>31.319999999999997</v>
      </c>
    </row>
    <row r="10" spans="1:7" s="30" customFormat="1" ht="24.75" customHeight="1">
      <c r="A10" s="76"/>
      <c r="B10" s="76">
        <v>75011</v>
      </c>
      <c r="C10" s="83"/>
      <c r="D10" s="80" t="s">
        <v>32</v>
      </c>
      <c r="E10" s="95">
        <f>SUM(E11:E11)</f>
        <v>75000</v>
      </c>
      <c r="F10" s="95">
        <f>SUM(F11:F11)</f>
        <v>23490</v>
      </c>
      <c r="G10" s="95">
        <f aca="true" t="shared" si="0" ref="G10:G16">F10/E10*100</f>
        <v>31.319999999999997</v>
      </c>
    </row>
    <row r="11" spans="1:7" s="30" customFormat="1" ht="24" customHeight="1">
      <c r="A11" s="76"/>
      <c r="B11" s="76"/>
      <c r="C11" s="82" t="s">
        <v>215</v>
      </c>
      <c r="D11" s="80" t="s">
        <v>175</v>
      </c>
      <c r="E11" s="95">
        <v>75000</v>
      </c>
      <c r="F11" s="108">
        <v>23490</v>
      </c>
      <c r="G11" s="95">
        <f t="shared" si="0"/>
        <v>31.319999999999997</v>
      </c>
    </row>
    <row r="12" spans="1:7" s="49" customFormat="1" ht="24" customHeight="1">
      <c r="A12" s="39">
        <v>852</v>
      </c>
      <c r="B12" s="6"/>
      <c r="C12" s="26"/>
      <c r="D12" s="37" t="s">
        <v>220</v>
      </c>
      <c r="E12" s="51">
        <f>SUM(E13)</f>
        <v>0</v>
      </c>
      <c r="F12" s="51">
        <f>SUM(F13)</f>
        <v>74623.7</v>
      </c>
      <c r="G12" s="51" t="s">
        <v>4</v>
      </c>
    </row>
    <row r="13" spans="1:7" s="30" customFormat="1" ht="45">
      <c r="A13" s="98"/>
      <c r="B13" s="57">
        <v>85212</v>
      </c>
      <c r="C13" s="82"/>
      <c r="D13" s="80" t="s">
        <v>262</v>
      </c>
      <c r="E13" s="95">
        <f>SUM(E15)</f>
        <v>0</v>
      </c>
      <c r="F13" s="95">
        <f>SUM(F15)</f>
        <v>74623.7</v>
      </c>
      <c r="G13" s="51" t="s">
        <v>4</v>
      </c>
    </row>
    <row r="14" spans="1:7" s="30" customFormat="1" ht="24.75" customHeight="1">
      <c r="A14" s="98"/>
      <c r="B14" s="57"/>
      <c r="C14" s="82" t="s">
        <v>194</v>
      </c>
      <c r="D14" s="80" t="s">
        <v>26</v>
      </c>
      <c r="E14" s="95">
        <v>0</v>
      </c>
      <c r="F14" s="95">
        <v>1424.16</v>
      </c>
      <c r="G14" s="51" t="s">
        <v>4</v>
      </c>
    </row>
    <row r="15" spans="1:7" s="30" customFormat="1" ht="24" customHeight="1">
      <c r="A15" s="76"/>
      <c r="B15" s="76"/>
      <c r="C15" s="79" t="s">
        <v>195</v>
      </c>
      <c r="D15" s="80" t="s">
        <v>175</v>
      </c>
      <c r="E15" s="95">
        <v>0</v>
      </c>
      <c r="F15" s="108">
        <v>74623.7</v>
      </c>
      <c r="G15" s="51" t="s">
        <v>4</v>
      </c>
    </row>
    <row r="16" spans="1:7" ht="24.75" customHeight="1">
      <c r="A16" s="11"/>
      <c r="B16" s="11"/>
      <c r="C16" s="11"/>
      <c r="D16" s="18" t="s">
        <v>91</v>
      </c>
      <c r="E16" s="51">
        <f>SUM(E9,E12)</f>
        <v>75000</v>
      </c>
      <c r="F16" s="51">
        <f>SUM(F9,F12)</f>
        <v>98113.7</v>
      </c>
      <c r="G16" s="51">
        <f t="shared" si="0"/>
        <v>130.81826666666666</v>
      </c>
    </row>
  </sheetData>
  <sheetProtection/>
  <mergeCells count="7">
    <mergeCell ref="B7:B8"/>
    <mergeCell ref="A7:A8"/>
    <mergeCell ref="A5:G5"/>
    <mergeCell ref="F7:G7"/>
    <mergeCell ref="E7:E8"/>
    <mergeCell ref="D7:D8"/>
    <mergeCell ref="C7:C8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4">
      <selection activeCell="G53" sqref="G53"/>
    </sheetView>
  </sheetViews>
  <sheetFormatPr defaultColWidth="9.00390625" defaultRowHeight="12.75"/>
  <cols>
    <col min="1" max="1" width="4.75390625" style="9" customWidth="1"/>
    <col min="2" max="2" width="7.25390625" style="9" bestFit="1" customWidth="1"/>
    <col min="3" max="3" width="5.00390625" style="9" bestFit="1" customWidth="1"/>
    <col min="4" max="4" width="29.75390625" style="9" customWidth="1"/>
    <col min="5" max="5" width="13.00390625" style="9" customWidth="1"/>
    <col min="6" max="6" width="12.625" style="9" customWidth="1"/>
    <col min="7" max="7" width="13.125" style="9" customWidth="1"/>
    <col min="8" max="8" width="8.625" style="0" bestFit="1" customWidth="1"/>
  </cols>
  <sheetData>
    <row r="1" spans="5:7" ht="12.75">
      <c r="E1" s="64"/>
      <c r="F1" s="64"/>
      <c r="G1" s="64" t="s">
        <v>357</v>
      </c>
    </row>
    <row r="2" spans="5:7" ht="12.75">
      <c r="E2" s="64"/>
      <c r="F2" s="64"/>
      <c r="G2" s="64" t="s">
        <v>352</v>
      </c>
    </row>
    <row r="3" spans="5:7" ht="12.75">
      <c r="E3" s="64"/>
      <c r="F3" s="64"/>
      <c r="G3" s="64" t="s">
        <v>354</v>
      </c>
    </row>
    <row r="4" spans="5:7" ht="12.75">
      <c r="E4" s="64"/>
      <c r="F4" s="64"/>
      <c r="G4" s="64" t="s">
        <v>371</v>
      </c>
    </row>
    <row r="5" spans="1:8" ht="30" customHeight="1">
      <c r="A5" s="448" t="s">
        <v>505</v>
      </c>
      <c r="B5" s="448"/>
      <c r="C5" s="448"/>
      <c r="D5" s="448"/>
      <c r="E5" s="448"/>
      <c r="F5" s="448"/>
      <c r="G5" s="448"/>
      <c r="H5" s="448"/>
    </row>
    <row r="6" spans="1:7" ht="21" customHeight="1">
      <c r="A6" s="198" t="s">
        <v>274</v>
      </c>
      <c r="B6" s="198"/>
      <c r="C6" s="198"/>
      <c r="D6" s="198"/>
      <c r="E6" s="198"/>
      <c r="F6" s="204"/>
      <c r="G6" s="204"/>
    </row>
    <row r="7" spans="1:8" ht="18.75" customHeight="1">
      <c r="A7" s="444" t="s">
        <v>15</v>
      </c>
      <c r="B7" s="444" t="s">
        <v>16</v>
      </c>
      <c r="C7" s="444" t="s">
        <v>17</v>
      </c>
      <c r="D7" s="444" t="s">
        <v>18</v>
      </c>
      <c r="E7" s="376" t="s">
        <v>169</v>
      </c>
      <c r="F7" s="375" t="s">
        <v>506</v>
      </c>
      <c r="G7" s="449" t="s">
        <v>7</v>
      </c>
      <c r="H7" s="449"/>
    </row>
    <row r="8" spans="1:8" ht="19.5" customHeight="1">
      <c r="A8" s="444"/>
      <c r="B8" s="444"/>
      <c r="C8" s="444"/>
      <c r="D8" s="444"/>
      <c r="E8" s="376"/>
      <c r="F8" s="374"/>
      <c r="G8" s="10" t="s">
        <v>8</v>
      </c>
      <c r="H8" s="205" t="s">
        <v>9</v>
      </c>
    </row>
    <row r="9" spans="1:8" s="8" customFormat="1" ht="27.75" customHeight="1">
      <c r="A9" s="199" t="s">
        <v>153</v>
      </c>
      <c r="B9" s="7"/>
      <c r="C9" s="6"/>
      <c r="D9" s="25" t="s">
        <v>84</v>
      </c>
      <c r="E9" s="202">
        <f>SUM(E10)</f>
        <v>250000</v>
      </c>
      <c r="F9" s="202">
        <f>SUM(F10)</f>
        <v>293000</v>
      </c>
      <c r="G9" s="202">
        <f>SUM(G10)</f>
        <v>196528.21000000002</v>
      </c>
      <c r="H9" s="51">
        <f>G9/E9*100</f>
        <v>78.611284</v>
      </c>
    </row>
    <row r="10" spans="1:8" s="8" customFormat="1" ht="30" customHeight="1">
      <c r="A10" s="133"/>
      <c r="B10" s="128">
        <v>90011</v>
      </c>
      <c r="C10" s="4"/>
      <c r="D10" s="129" t="s">
        <v>275</v>
      </c>
      <c r="E10" s="203">
        <f>SUM(E11:E12)</f>
        <v>250000</v>
      </c>
      <c r="F10" s="203">
        <f>SUM(F11:F12)</f>
        <v>293000</v>
      </c>
      <c r="G10" s="203">
        <f>SUM(G11:G12)</f>
        <v>196528.21000000002</v>
      </c>
      <c r="H10" s="95">
        <f>G10/E10*100</f>
        <v>78.611284</v>
      </c>
    </row>
    <row r="11" spans="1:8" s="9" customFormat="1" ht="21.75" customHeight="1">
      <c r="A11" s="133"/>
      <c r="B11" s="128"/>
      <c r="C11" s="133" t="s">
        <v>215</v>
      </c>
      <c r="D11" s="153" t="s">
        <v>175</v>
      </c>
      <c r="E11" s="203">
        <v>200000</v>
      </c>
      <c r="F11" s="203">
        <v>243000</v>
      </c>
      <c r="G11" s="203">
        <v>142184.79</v>
      </c>
      <c r="H11" s="95">
        <f>G11/E11*100</f>
        <v>71.09239500000001</v>
      </c>
    </row>
    <row r="12" spans="1:8" s="178" customFormat="1" ht="21.75" customHeight="1">
      <c r="A12" s="213"/>
      <c r="B12" s="136"/>
      <c r="C12" s="213"/>
      <c r="D12" s="182" t="s">
        <v>66</v>
      </c>
      <c r="E12" s="209">
        <v>50000</v>
      </c>
      <c r="F12" s="209">
        <v>50000</v>
      </c>
      <c r="G12" s="210">
        <v>54343.42</v>
      </c>
      <c r="H12" s="95">
        <f>G12/E12*100</f>
        <v>108.68683999999999</v>
      </c>
    </row>
    <row r="13" spans="1:8" ht="22.5" customHeight="1">
      <c r="A13" s="200"/>
      <c r="B13" s="22"/>
      <c r="C13" s="22"/>
      <c r="D13" s="6" t="s">
        <v>91</v>
      </c>
      <c r="E13" s="202">
        <f>SUM(E9)</f>
        <v>250000</v>
      </c>
      <c r="F13" s="202">
        <f>SUM(F9)</f>
        <v>293000</v>
      </c>
      <c r="G13" s="202">
        <f>SUM(G9)</f>
        <v>196528.21000000002</v>
      </c>
      <c r="H13" s="51">
        <f>G13/E13*100</f>
        <v>78.611284</v>
      </c>
    </row>
    <row r="14" spans="1:7" ht="21" customHeight="1">
      <c r="A14" s="201" t="s">
        <v>276</v>
      </c>
      <c r="B14" s="201"/>
      <c r="C14" s="201"/>
      <c r="D14" s="201"/>
      <c r="E14" s="201"/>
      <c r="F14" s="206"/>
      <c r="G14" s="206"/>
    </row>
    <row r="15" spans="1:8" ht="21" customHeight="1">
      <c r="A15" s="444" t="s">
        <v>15</v>
      </c>
      <c r="B15" s="444" t="s">
        <v>16</v>
      </c>
      <c r="C15" s="444" t="s">
        <v>17</v>
      </c>
      <c r="D15" s="444" t="s">
        <v>18</v>
      </c>
      <c r="E15" s="376" t="s">
        <v>169</v>
      </c>
      <c r="F15" s="375" t="s">
        <v>506</v>
      </c>
      <c r="G15" s="421" t="s">
        <v>67</v>
      </c>
      <c r="H15" s="421"/>
    </row>
    <row r="16" spans="1:8" ht="24.75" customHeight="1">
      <c r="A16" s="444"/>
      <c r="B16" s="444"/>
      <c r="C16" s="444"/>
      <c r="D16" s="444"/>
      <c r="E16" s="376"/>
      <c r="F16" s="374"/>
      <c r="G16" s="10" t="s">
        <v>8</v>
      </c>
      <c r="H16" s="205" t="s">
        <v>9</v>
      </c>
    </row>
    <row r="17" spans="1:8" s="8" customFormat="1" ht="29.25" customHeight="1">
      <c r="A17" s="39" t="s">
        <v>153</v>
      </c>
      <c r="B17" s="7"/>
      <c r="C17" s="6"/>
      <c r="D17" s="25" t="s">
        <v>84</v>
      </c>
      <c r="E17" s="19">
        <f>SUM(E18)</f>
        <v>250000</v>
      </c>
      <c r="F17" s="19">
        <f>SUM(F18)</f>
        <v>293000</v>
      </c>
      <c r="G17" s="19">
        <f>SUM(G18)</f>
        <v>66431.59</v>
      </c>
      <c r="H17" s="51">
        <f>G17/E17*100</f>
        <v>26.572636</v>
      </c>
    </row>
    <row r="18" spans="1:8" s="8" customFormat="1" ht="29.25" customHeight="1">
      <c r="A18" s="3"/>
      <c r="B18" s="128">
        <v>90011</v>
      </c>
      <c r="C18" s="4"/>
      <c r="D18" s="129" t="s">
        <v>275</v>
      </c>
      <c r="E18" s="126">
        <f>SUM(E21,E26,E19)</f>
        <v>250000</v>
      </c>
      <c r="F18" s="126">
        <f>SUM(F21,F26,F19)</f>
        <v>293000</v>
      </c>
      <c r="G18" s="126">
        <f>SUM(G21,G26,G19)</f>
        <v>66431.59</v>
      </c>
      <c r="H18" s="95">
        <f aca="true" t="shared" si="0" ref="H18:H37">G18/E18*100</f>
        <v>26.572636</v>
      </c>
    </row>
    <row r="19" spans="1:8" s="8" customFormat="1" ht="48">
      <c r="A19" s="3"/>
      <c r="B19" s="128"/>
      <c r="C19" s="4">
        <v>2440</v>
      </c>
      <c r="D19" s="129" t="s">
        <v>507</v>
      </c>
      <c r="E19" s="126">
        <f>SUM(E20)</f>
        <v>0</v>
      </c>
      <c r="F19" s="126">
        <f>SUM(F20)</f>
        <v>20000</v>
      </c>
      <c r="G19" s="126">
        <f>SUM(G20)</f>
        <v>0</v>
      </c>
      <c r="H19" s="95">
        <v>0</v>
      </c>
    </row>
    <row r="20" spans="1:8" s="285" customFormat="1" ht="78.75">
      <c r="A20" s="301"/>
      <c r="B20" s="317"/>
      <c r="C20" s="281"/>
      <c r="D20" s="283" t="s">
        <v>508</v>
      </c>
      <c r="E20" s="292">
        <v>0</v>
      </c>
      <c r="F20" s="292">
        <v>20000</v>
      </c>
      <c r="G20" s="292">
        <v>0</v>
      </c>
      <c r="H20" s="289">
        <v>0</v>
      </c>
    </row>
    <row r="21" spans="1:8" s="9" customFormat="1" ht="21.75" customHeight="1">
      <c r="A21" s="3"/>
      <c r="B21" s="128"/>
      <c r="C21" s="4">
        <v>4210</v>
      </c>
      <c r="D21" s="129" t="s">
        <v>96</v>
      </c>
      <c r="E21" s="126">
        <f>SUM(E22:E25)</f>
        <v>19000</v>
      </c>
      <c r="F21" s="126">
        <f>SUM(F22:F25)</f>
        <v>19000</v>
      </c>
      <c r="G21" s="126">
        <f>SUM(G22:G25)</f>
        <v>1403.46</v>
      </c>
      <c r="H21" s="95">
        <f t="shared" si="0"/>
        <v>7.386631578947369</v>
      </c>
    </row>
    <row r="22" spans="1:8" ht="21.75" customHeight="1">
      <c r="A22" s="130"/>
      <c r="B22" s="131"/>
      <c r="C22" s="134"/>
      <c r="D22" s="55" t="s">
        <v>277</v>
      </c>
      <c r="E22" s="56">
        <v>3000</v>
      </c>
      <c r="F22" s="56">
        <v>3000</v>
      </c>
      <c r="G22" s="56">
        <v>0</v>
      </c>
      <c r="H22" s="97">
        <f t="shared" si="0"/>
        <v>0</v>
      </c>
    </row>
    <row r="23" spans="1:8" ht="21.75" customHeight="1">
      <c r="A23" s="130"/>
      <c r="B23" s="131"/>
      <c r="C23" s="134"/>
      <c r="D23" s="55" t="s">
        <v>278</v>
      </c>
      <c r="E23" s="56">
        <v>10000</v>
      </c>
      <c r="F23" s="56">
        <v>10000</v>
      </c>
      <c r="G23" s="56">
        <v>0</v>
      </c>
      <c r="H23" s="97">
        <f t="shared" si="0"/>
        <v>0</v>
      </c>
    </row>
    <row r="24" spans="1:8" ht="21.75" customHeight="1">
      <c r="A24" s="130"/>
      <c r="B24" s="131"/>
      <c r="C24" s="134"/>
      <c r="D24" s="55" t="s">
        <v>279</v>
      </c>
      <c r="E24" s="56">
        <v>3000</v>
      </c>
      <c r="F24" s="56">
        <v>3000</v>
      </c>
      <c r="G24" s="56">
        <v>996</v>
      </c>
      <c r="H24" s="97">
        <f t="shared" si="0"/>
        <v>33.2</v>
      </c>
    </row>
    <row r="25" spans="1:8" ht="21.75" customHeight="1">
      <c r="A25" s="130"/>
      <c r="B25" s="131"/>
      <c r="C25" s="134"/>
      <c r="D25" s="55" t="s">
        <v>280</v>
      </c>
      <c r="E25" s="56">
        <v>3000</v>
      </c>
      <c r="F25" s="56">
        <v>3000</v>
      </c>
      <c r="G25" s="56">
        <v>407.46</v>
      </c>
      <c r="H25" s="97">
        <f t="shared" si="0"/>
        <v>13.581999999999999</v>
      </c>
    </row>
    <row r="26" spans="1:8" s="9" customFormat="1" ht="21.75" customHeight="1">
      <c r="A26" s="3"/>
      <c r="B26" s="128"/>
      <c r="C26" s="133">
        <v>4300</v>
      </c>
      <c r="D26" s="129" t="s">
        <v>103</v>
      </c>
      <c r="E26" s="126">
        <f>SUM(E27:E36)</f>
        <v>231000</v>
      </c>
      <c r="F26" s="126">
        <f>SUM(F27:F36)</f>
        <v>254000</v>
      </c>
      <c r="G26" s="126">
        <f>SUM(G27:G36)</f>
        <v>65028.13</v>
      </c>
      <c r="H26" s="95">
        <f t="shared" si="0"/>
        <v>28.150705627705623</v>
      </c>
    </row>
    <row r="27" spans="1:8" ht="21.75" customHeight="1">
      <c r="A27" s="130"/>
      <c r="B27" s="131"/>
      <c r="C27" s="134"/>
      <c r="D27" s="55" t="s">
        <v>509</v>
      </c>
      <c r="E27" s="56">
        <v>163600</v>
      </c>
      <c r="F27" s="56">
        <v>163600</v>
      </c>
      <c r="G27" s="56">
        <f>2164.26+49725</f>
        <v>51889.26</v>
      </c>
      <c r="H27" s="97">
        <f t="shared" si="0"/>
        <v>31.717151589242054</v>
      </c>
    </row>
    <row r="28" spans="1:8" ht="21.75" customHeight="1" hidden="1">
      <c r="A28" s="130"/>
      <c r="B28" s="131"/>
      <c r="C28" s="134"/>
      <c r="D28" s="55" t="s">
        <v>281</v>
      </c>
      <c r="E28" s="56"/>
      <c r="F28" s="56"/>
      <c r="G28" s="56"/>
      <c r="H28" s="97" t="e">
        <f t="shared" si="0"/>
        <v>#DIV/0!</v>
      </c>
    </row>
    <row r="29" spans="1:8" ht="21.75" customHeight="1" hidden="1">
      <c r="A29" s="130"/>
      <c r="B29" s="131"/>
      <c r="C29" s="134"/>
      <c r="D29" s="55" t="s">
        <v>282</v>
      </c>
      <c r="E29" s="56"/>
      <c r="F29" s="56"/>
      <c r="G29" s="56"/>
      <c r="H29" s="97" t="e">
        <f t="shared" si="0"/>
        <v>#DIV/0!</v>
      </c>
    </row>
    <row r="30" spans="1:8" ht="21.75" customHeight="1">
      <c r="A30" s="130"/>
      <c r="B30" s="131"/>
      <c r="C30" s="134"/>
      <c r="D30" s="55" t="s">
        <v>510</v>
      </c>
      <c r="E30" s="56">
        <v>0</v>
      </c>
      <c r="F30" s="56">
        <v>23000</v>
      </c>
      <c r="G30" s="56">
        <v>0</v>
      </c>
      <c r="H30" s="97">
        <v>0</v>
      </c>
    </row>
    <row r="31" spans="1:8" ht="21.75" customHeight="1">
      <c r="A31" s="130"/>
      <c r="B31" s="131"/>
      <c r="C31" s="134"/>
      <c r="D31" s="55" t="s">
        <v>511</v>
      </c>
      <c r="E31" s="56">
        <v>10000</v>
      </c>
      <c r="F31" s="56">
        <v>10000</v>
      </c>
      <c r="G31" s="56">
        <v>10000</v>
      </c>
      <c r="H31" s="97">
        <f t="shared" si="0"/>
        <v>100</v>
      </c>
    </row>
    <row r="32" spans="1:8" ht="21.75" customHeight="1">
      <c r="A32" s="130"/>
      <c r="B32" s="131"/>
      <c r="C32" s="134"/>
      <c r="D32" s="55" t="s">
        <v>512</v>
      </c>
      <c r="E32" s="56">
        <v>15000</v>
      </c>
      <c r="F32" s="56">
        <v>15000</v>
      </c>
      <c r="G32" s="56">
        <v>0</v>
      </c>
      <c r="H32" s="97">
        <f t="shared" si="0"/>
        <v>0</v>
      </c>
    </row>
    <row r="33" spans="1:8" ht="24.75" customHeight="1">
      <c r="A33" s="130"/>
      <c r="B33" s="132"/>
      <c r="C33" s="132"/>
      <c r="D33" s="55" t="s">
        <v>283</v>
      </c>
      <c r="E33" s="56">
        <v>12000</v>
      </c>
      <c r="F33" s="56">
        <v>12000</v>
      </c>
      <c r="G33" s="56">
        <v>0</v>
      </c>
      <c r="H33" s="97">
        <f t="shared" si="0"/>
        <v>0</v>
      </c>
    </row>
    <row r="34" spans="1:8" ht="19.5" customHeight="1">
      <c r="A34" s="130"/>
      <c r="B34" s="132"/>
      <c r="C34" s="132"/>
      <c r="D34" s="55" t="s">
        <v>284</v>
      </c>
      <c r="E34" s="56">
        <v>10000</v>
      </c>
      <c r="F34" s="56">
        <v>10000</v>
      </c>
      <c r="G34" s="56">
        <f>2762.67</f>
        <v>2762.67</v>
      </c>
      <c r="H34" s="97">
        <f t="shared" si="0"/>
        <v>27.6267</v>
      </c>
    </row>
    <row r="35" spans="1:8" ht="33.75">
      <c r="A35" s="130"/>
      <c r="B35" s="132"/>
      <c r="C35" s="132"/>
      <c r="D35" s="55" t="s">
        <v>514</v>
      </c>
      <c r="E35" s="56">
        <v>20000</v>
      </c>
      <c r="F35" s="56">
        <v>20000</v>
      </c>
      <c r="G35" s="56">
        <v>376.2</v>
      </c>
      <c r="H35" s="97">
        <f t="shared" si="0"/>
        <v>1.881</v>
      </c>
    </row>
    <row r="36" spans="1:8" ht="21.75" customHeight="1">
      <c r="A36" s="130"/>
      <c r="B36" s="132"/>
      <c r="C36" s="132"/>
      <c r="D36" s="55" t="s">
        <v>513</v>
      </c>
      <c r="E36" s="56">
        <v>400</v>
      </c>
      <c r="F36" s="56">
        <v>400</v>
      </c>
      <c r="G36" s="56">
        <v>0</v>
      </c>
      <c r="H36" s="97">
        <f t="shared" si="0"/>
        <v>0</v>
      </c>
    </row>
    <row r="37" spans="1:8" ht="19.5" customHeight="1">
      <c r="A37" s="3"/>
      <c r="B37" s="4"/>
      <c r="C37" s="4"/>
      <c r="D37" s="12" t="s">
        <v>91</v>
      </c>
      <c r="E37" s="19">
        <f>SUM(E18)</f>
        <v>250000</v>
      </c>
      <c r="F37" s="19">
        <f>SUM(F18)</f>
        <v>293000</v>
      </c>
      <c r="G37" s="19">
        <f>SUM(G18)</f>
        <v>66431.59</v>
      </c>
      <c r="H37" s="51">
        <f t="shared" si="0"/>
        <v>26.572636</v>
      </c>
    </row>
    <row r="38" spans="1:7" s="178" customFormat="1" ht="25.5" customHeight="1">
      <c r="A38" s="135"/>
      <c r="B38" s="136"/>
      <c r="C38" s="132"/>
      <c r="D38" s="137" t="s">
        <v>65</v>
      </c>
      <c r="E38" s="210">
        <f>SUM(E13-E37)</f>
        <v>0</v>
      </c>
      <c r="F38" s="210">
        <f>SUM(F13-F37)</f>
        <v>0</v>
      </c>
      <c r="G38" s="210">
        <f>SUM(G13-G37)</f>
        <v>130096.62000000002</v>
      </c>
    </row>
    <row r="39" spans="1:7" ht="12.75">
      <c r="A39" s="135"/>
      <c r="B39" s="136"/>
      <c r="C39" s="136"/>
      <c r="D39" s="211"/>
      <c r="E39" s="212"/>
      <c r="F39" s="212"/>
      <c r="G39" s="212"/>
    </row>
  </sheetData>
  <sheetProtection/>
  <mergeCells count="15">
    <mergeCell ref="C15:C16"/>
    <mergeCell ref="D15:D16"/>
    <mergeCell ref="B7:B8"/>
    <mergeCell ref="C7:C8"/>
    <mergeCell ref="D7:D8"/>
    <mergeCell ref="A5:H5"/>
    <mergeCell ref="E7:E8"/>
    <mergeCell ref="G7:H7"/>
    <mergeCell ref="F7:F8"/>
    <mergeCell ref="F15:F16"/>
    <mergeCell ref="E15:E16"/>
    <mergeCell ref="G15:H15"/>
    <mergeCell ref="A7:A8"/>
    <mergeCell ref="A15:A16"/>
    <mergeCell ref="B15:B16"/>
  </mergeCells>
  <printOptions horizontalCentered="1"/>
  <pageMargins left="0.35433070866141736" right="0.2362204724409449" top="0.787401574803149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5"/>
  <sheetViews>
    <sheetView zoomScalePageLayoutView="0" workbookViewId="0" topLeftCell="A487">
      <selection activeCell="H490" sqref="A1:H490"/>
    </sheetView>
  </sheetViews>
  <sheetFormatPr defaultColWidth="9.00390625" defaultRowHeight="12.75"/>
  <cols>
    <col min="1" max="1" width="5.75390625" style="9" customWidth="1"/>
    <col min="2" max="2" width="7.625" style="9" customWidth="1"/>
    <col min="3" max="3" width="5.00390625" style="9" bestFit="1" customWidth="1"/>
    <col min="4" max="4" width="32.375" style="9" customWidth="1"/>
    <col min="5" max="6" width="12.25390625" style="34" bestFit="1" customWidth="1"/>
    <col min="7" max="7" width="12.25390625" style="193" bestFit="1" customWidth="1"/>
    <col min="8" max="8" width="6.375" style="138" bestFit="1" customWidth="1"/>
  </cols>
  <sheetData>
    <row r="1" spans="1:6" ht="12.75">
      <c r="A1" s="109"/>
      <c r="B1" s="109"/>
      <c r="C1" s="109"/>
      <c r="D1" s="109"/>
      <c r="E1" s="64"/>
      <c r="F1" s="64" t="s">
        <v>355</v>
      </c>
    </row>
    <row r="2" spans="1:6" ht="12.75">
      <c r="A2" s="109"/>
      <c r="B2" s="109"/>
      <c r="C2" s="109"/>
      <c r="D2" s="109"/>
      <c r="E2" s="64"/>
      <c r="F2" s="64" t="s">
        <v>352</v>
      </c>
    </row>
    <row r="3" spans="1:6" ht="12.75">
      <c r="A3" s="109"/>
      <c r="B3" s="109"/>
      <c r="C3" s="109"/>
      <c r="D3" s="109"/>
      <c r="E3" s="64"/>
      <c r="F3" s="64" t="s">
        <v>354</v>
      </c>
    </row>
    <row r="4" spans="1:6" ht="12.75">
      <c r="A4" s="109"/>
      <c r="B4" s="109"/>
      <c r="C4" s="109"/>
      <c r="D4" s="109"/>
      <c r="E4" s="64"/>
      <c r="F4" s="64" t="s">
        <v>371</v>
      </c>
    </row>
    <row r="5" spans="1:8" ht="21" customHeight="1">
      <c r="A5" s="380" t="s">
        <v>370</v>
      </c>
      <c r="B5" s="380"/>
      <c r="C5" s="380"/>
      <c r="D5" s="380"/>
      <c r="E5" s="380"/>
      <c r="F5" s="380"/>
      <c r="G5" s="380"/>
      <c r="H5" s="380"/>
    </row>
    <row r="6" spans="1:8" ht="16.5" customHeight="1">
      <c r="A6" s="381" t="s">
        <v>15</v>
      </c>
      <c r="B6" s="381" t="s">
        <v>16</v>
      </c>
      <c r="C6" s="381" t="s">
        <v>17</v>
      </c>
      <c r="D6" s="381" t="s">
        <v>18</v>
      </c>
      <c r="E6" s="382" t="s">
        <v>170</v>
      </c>
      <c r="F6" s="382" t="s">
        <v>233</v>
      </c>
      <c r="G6" s="383" t="s">
        <v>7</v>
      </c>
      <c r="H6" s="383"/>
    </row>
    <row r="7" spans="1:8" s="9" customFormat="1" ht="16.5" customHeight="1">
      <c r="A7" s="381"/>
      <c r="B7" s="381"/>
      <c r="C7" s="381"/>
      <c r="D7" s="381"/>
      <c r="E7" s="382"/>
      <c r="F7" s="382"/>
      <c r="G7" s="23" t="s">
        <v>8</v>
      </c>
      <c r="H7" s="2" t="s">
        <v>9</v>
      </c>
    </row>
    <row r="8" spans="1:8" s="49" customFormat="1" ht="24.75" customHeight="1">
      <c r="A8" s="188" t="s">
        <v>19</v>
      </c>
      <c r="B8" s="189"/>
      <c r="C8" s="190"/>
      <c r="D8" s="191" t="s">
        <v>20</v>
      </c>
      <c r="E8" s="192">
        <f>SUM(E11,E15,E13,E9)</f>
        <v>312000</v>
      </c>
      <c r="F8" s="192">
        <f>SUM(F11,F15,F13,F9)</f>
        <v>642502</v>
      </c>
      <c r="G8" s="192">
        <f>SUM(G11,G15,G13,G9)</f>
        <v>312917.32999999996</v>
      </c>
      <c r="H8" s="38">
        <f>G8/F8*100</f>
        <v>48.70293477685672</v>
      </c>
    </row>
    <row r="9" spans="1:8" s="241" customFormat="1" ht="24.75" customHeight="1">
      <c r="A9" s="235"/>
      <c r="B9" s="236" t="s">
        <v>388</v>
      </c>
      <c r="C9" s="237"/>
      <c r="D9" s="238" t="s">
        <v>389</v>
      </c>
      <c r="E9" s="239">
        <f>SUM(E10)</f>
        <v>0</v>
      </c>
      <c r="F9" s="239">
        <f>SUM(F10)</f>
        <v>45000</v>
      </c>
      <c r="G9" s="239">
        <f>SUM(G10)</f>
        <v>20874.72</v>
      </c>
      <c r="H9" s="108">
        <f aca="true" t="shared" si="0" ref="H9:H84">G9/F9*100</f>
        <v>46.38826666666667</v>
      </c>
    </row>
    <row r="10" spans="1:8" s="241" customFormat="1" ht="56.25">
      <c r="A10" s="235"/>
      <c r="B10" s="242"/>
      <c r="C10" s="237">
        <v>2830</v>
      </c>
      <c r="D10" s="46" t="s">
        <v>350</v>
      </c>
      <c r="E10" s="239">
        <v>0</v>
      </c>
      <c r="F10" s="239">
        <v>45000</v>
      </c>
      <c r="G10" s="239">
        <v>20874.72</v>
      </c>
      <c r="H10" s="108">
        <f t="shared" si="0"/>
        <v>46.38826666666667</v>
      </c>
    </row>
    <row r="11" spans="1:8" s="30" customFormat="1" ht="21.75" customHeight="1">
      <c r="A11" s="70"/>
      <c r="B11" s="86" t="s">
        <v>93</v>
      </c>
      <c r="C11" s="73"/>
      <c r="D11" s="46" t="s">
        <v>94</v>
      </c>
      <c r="E11" s="84">
        <f>SUM(E12)</f>
        <v>12000</v>
      </c>
      <c r="F11" s="84">
        <f>SUM(F12)</f>
        <v>12000</v>
      </c>
      <c r="G11" s="84">
        <f>SUM(G12)</f>
        <v>6541.5</v>
      </c>
      <c r="H11" s="108">
        <f t="shared" si="0"/>
        <v>54.512499999999996</v>
      </c>
    </row>
    <row r="12" spans="1:8" s="30" customFormat="1" ht="33.75">
      <c r="A12" s="87"/>
      <c r="B12" s="88"/>
      <c r="C12" s="73">
        <v>2850</v>
      </c>
      <c r="D12" s="46" t="s">
        <v>95</v>
      </c>
      <c r="E12" s="84">
        <v>12000</v>
      </c>
      <c r="F12" s="84">
        <v>12000</v>
      </c>
      <c r="G12" s="84">
        <v>6541.5</v>
      </c>
      <c r="H12" s="108">
        <f t="shared" si="0"/>
        <v>54.512499999999996</v>
      </c>
    </row>
    <row r="13" spans="1:8" s="30" customFormat="1" ht="22.5">
      <c r="A13" s="87"/>
      <c r="B13" s="88" t="s">
        <v>333</v>
      </c>
      <c r="C13" s="73"/>
      <c r="D13" s="46" t="s">
        <v>334</v>
      </c>
      <c r="E13" s="84">
        <f>SUM(E14)</f>
        <v>300000</v>
      </c>
      <c r="F13" s="84">
        <f>SUM(F14)</f>
        <v>300000</v>
      </c>
      <c r="G13" s="84">
        <f>SUM(G14)</f>
        <v>0</v>
      </c>
      <c r="H13" s="108">
        <f t="shared" si="0"/>
        <v>0</v>
      </c>
    </row>
    <row r="14" spans="1:8" s="30" customFormat="1" ht="21" customHeight="1">
      <c r="A14" s="87"/>
      <c r="B14" s="88"/>
      <c r="C14" s="73">
        <v>4300</v>
      </c>
      <c r="D14" s="46" t="s">
        <v>103</v>
      </c>
      <c r="E14" s="84">
        <v>300000</v>
      </c>
      <c r="F14" s="84">
        <v>300000</v>
      </c>
      <c r="G14" s="84">
        <v>0</v>
      </c>
      <c r="H14" s="108">
        <f t="shared" si="0"/>
        <v>0</v>
      </c>
    </row>
    <row r="15" spans="1:8" s="30" customFormat="1" ht="21" customHeight="1">
      <c r="A15" s="87"/>
      <c r="B15" s="88" t="s">
        <v>317</v>
      </c>
      <c r="C15" s="73"/>
      <c r="D15" s="46" t="s">
        <v>21</v>
      </c>
      <c r="E15" s="84">
        <f>SUM(E16:E23)</f>
        <v>0</v>
      </c>
      <c r="F15" s="84">
        <f>SUM(F16:F23)</f>
        <v>285502</v>
      </c>
      <c r="G15" s="84">
        <f>SUM(G16:G23)</f>
        <v>285501.11</v>
      </c>
      <c r="H15" s="108">
        <f t="shared" si="0"/>
        <v>99.99968826838341</v>
      </c>
    </row>
    <row r="16" spans="1:8" s="30" customFormat="1" ht="21" customHeight="1">
      <c r="A16" s="87"/>
      <c r="B16" s="88"/>
      <c r="C16" s="73">
        <v>4010</v>
      </c>
      <c r="D16" s="46" t="s">
        <v>108</v>
      </c>
      <c r="E16" s="84">
        <v>0</v>
      </c>
      <c r="F16" s="84">
        <v>3378</v>
      </c>
      <c r="G16" s="84">
        <v>3378</v>
      </c>
      <c r="H16" s="108">
        <f t="shared" si="0"/>
        <v>100</v>
      </c>
    </row>
    <row r="17" spans="1:8" s="30" customFormat="1" ht="21" customHeight="1">
      <c r="A17" s="87"/>
      <c r="B17" s="88"/>
      <c r="C17" s="73">
        <v>4110</v>
      </c>
      <c r="D17" s="46" t="s">
        <v>110</v>
      </c>
      <c r="E17" s="84">
        <v>0</v>
      </c>
      <c r="F17" s="84">
        <v>513</v>
      </c>
      <c r="G17" s="84">
        <v>513</v>
      </c>
      <c r="H17" s="108">
        <f t="shared" si="0"/>
        <v>100</v>
      </c>
    </row>
    <row r="18" spans="1:8" s="30" customFormat="1" ht="21" customHeight="1">
      <c r="A18" s="87"/>
      <c r="B18" s="88"/>
      <c r="C18" s="73">
        <v>4120</v>
      </c>
      <c r="D18" s="46" t="s">
        <v>111</v>
      </c>
      <c r="E18" s="84">
        <v>0</v>
      </c>
      <c r="F18" s="84">
        <v>82</v>
      </c>
      <c r="G18" s="84">
        <v>82</v>
      </c>
      <c r="H18" s="108">
        <f t="shared" si="0"/>
        <v>100</v>
      </c>
    </row>
    <row r="19" spans="1:8" s="30" customFormat="1" ht="21" customHeight="1">
      <c r="A19" s="87"/>
      <c r="B19" s="88"/>
      <c r="C19" s="73">
        <v>4210</v>
      </c>
      <c r="D19" s="46" t="s">
        <v>96</v>
      </c>
      <c r="E19" s="84">
        <v>0</v>
      </c>
      <c r="F19" s="84">
        <v>251</v>
      </c>
      <c r="G19" s="84">
        <v>251</v>
      </c>
      <c r="H19" s="108">
        <f t="shared" si="0"/>
        <v>100</v>
      </c>
    </row>
    <row r="20" spans="1:8" s="30" customFormat="1" ht="21" customHeight="1">
      <c r="A20" s="87"/>
      <c r="B20" s="88"/>
      <c r="C20" s="73">
        <v>4300</v>
      </c>
      <c r="D20" s="46" t="s">
        <v>103</v>
      </c>
      <c r="E20" s="84">
        <v>0</v>
      </c>
      <c r="F20" s="84">
        <v>1090</v>
      </c>
      <c r="G20" s="84">
        <v>1090</v>
      </c>
      <c r="H20" s="108">
        <f t="shared" si="0"/>
        <v>100</v>
      </c>
    </row>
    <row r="21" spans="1:8" s="30" customFormat="1" ht="21" customHeight="1">
      <c r="A21" s="87"/>
      <c r="B21" s="88"/>
      <c r="C21" s="73">
        <v>4430</v>
      </c>
      <c r="D21" s="46" t="s">
        <v>118</v>
      </c>
      <c r="E21" s="84">
        <v>0</v>
      </c>
      <c r="F21" s="84">
        <v>279904</v>
      </c>
      <c r="G21" s="84">
        <v>279903.11</v>
      </c>
      <c r="H21" s="108">
        <f t="shared" si="0"/>
        <v>99.99968203384016</v>
      </c>
    </row>
    <row r="22" spans="1:8" s="30" customFormat="1" ht="33.75">
      <c r="A22" s="87"/>
      <c r="B22" s="88"/>
      <c r="C22" s="73">
        <v>4740</v>
      </c>
      <c r="D22" s="46" t="s">
        <v>268</v>
      </c>
      <c r="E22" s="84">
        <v>0</v>
      </c>
      <c r="F22" s="84">
        <v>25</v>
      </c>
      <c r="G22" s="84">
        <v>25</v>
      </c>
      <c r="H22" s="108">
        <f t="shared" si="0"/>
        <v>100</v>
      </c>
    </row>
    <row r="23" spans="1:8" s="30" customFormat="1" ht="23.25" customHeight="1">
      <c r="A23" s="87"/>
      <c r="B23" s="88"/>
      <c r="C23" s="73">
        <v>4750</v>
      </c>
      <c r="D23" s="46" t="s">
        <v>5</v>
      </c>
      <c r="E23" s="84">
        <v>0</v>
      </c>
      <c r="F23" s="84">
        <v>259</v>
      </c>
      <c r="G23" s="84">
        <v>259</v>
      </c>
      <c r="H23" s="108">
        <f t="shared" si="0"/>
        <v>100</v>
      </c>
    </row>
    <row r="24" spans="1:8" s="9" customFormat="1" ht="24.75" customHeight="1">
      <c r="A24" s="41" t="s">
        <v>98</v>
      </c>
      <c r="B24" s="42"/>
      <c r="C24" s="43"/>
      <c r="D24" s="44" t="s">
        <v>99</v>
      </c>
      <c r="E24" s="45">
        <f>SUM(E27,E25)</f>
        <v>7654925</v>
      </c>
      <c r="F24" s="45">
        <f>SUM(F27,F25)</f>
        <v>7699925</v>
      </c>
      <c r="G24" s="45">
        <f>SUM(G27,G25)</f>
        <v>1121048.24</v>
      </c>
      <c r="H24" s="38">
        <f t="shared" si="0"/>
        <v>14.559209862433725</v>
      </c>
    </row>
    <row r="25" spans="1:8" s="30" customFormat="1" ht="24.75" customHeight="1">
      <c r="A25" s="70"/>
      <c r="B25" s="91">
        <v>60013</v>
      </c>
      <c r="C25" s="90"/>
      <c r="D25" s="46" t="s">
        <v>42</v>
      </c>
      <c r="E25" s="84">
        <f>SUM(E26)</f>
        <v>0</v>
      </c>
      <c r="F25" s="84">
        <f>SUM(F26)</f>
        <v>19600</v>
      </c>
      <c r="G25" s="84">
        <f>SUM(G26)</f>
        <v>0</v>
      </c>
      <c r="H25" s="108">
        <f t="shared" si="0"/>
        <v>0</v>
      </c>
    </row>
    <row r="26" spans="1:8" s="30" customFormat="1" ht="56.25">
      <c r="A26" s="70"/>
      <c r="B26" s="91"/>
      <c r="C26" s="90">
        <v>6300</v>
      </c>
      <c r="D26" s="46" t="s">
        <v>43</v>
      </c>
      <c r="E26" s="84">
        <v>0</v>
      </c>
      <c r="F26" s="84">
        <v>19600</v>
      </c>
      <c r="G26" s="84">
        <v>0</v>
      </c>
      <c r="H26" s="108">
        <f t="shared" si="0"/>
        <v>0</v>
      </c>
    </row>
    <row r="27" spans="1:8" s="30" customFormat="1" ht="21.75" customHeight="1">
      <c r="A27" s="70"/>
      <c r="B27" s="86" t="s">
        <v>100</v>
      </c>
      <c r="C27" s="90"/>
      <c r="D27" s="46" t="s">
        <v>101</v>
      </c>
      <c r="E27" s="84">
        <f>SUM(E28:E32)</f>
        <v>7654925</v>
      </c>
      <c r="F27" s="84">
        <f>SUM(F28:F32)</f>
        <v>7680325</v>
      </c>
      <c r="G27" s="84">
        <f>SUM(G28:G32)</f>
        <v>1121048.24</v>
      </c>
      <c r="H27" s="108">
        <f t="shared" si="0"/>
        <v>14.596364606966503</v>
      </c>
    </row>
    <row r="28" spans="1:8" s="30" customFormat="1" ht="21.75" customHeight="1">
      <c r="A28" s="70"/>
      <c r="B28" s="91"/>
      <c r="C28" s="70">
        <v>4210</v>
      </c>
      <c r="D28" s="46" t="s">
        <v>96</v>
      </c>
      <c r="E28" s="84">
        <v>57205</v>
      </c>
      <c r="F28" s="84">
        <v>45845</v>
      </c>
      <c r="G28" s="84">
        <v>15796.41</v>
      </c>
      <c r="H28" s="108">
        <f t="shared" si="0"/>
        <v>34.45612389573563</v>
      </c>
    </row>
    <row r="29" spans="1:8" s="30" customFormat="1" ht="21.75" customHeight="1">
      <c r="A29" s="70"/>
      <c r="B29" s="91"/>
      <c r="C29" s="70">
        <v>4270</v>
      </c>
      <c r="D29" s="46" t="s">
        <v>102</v>
      </c>
      <c r="E29" s="84">
        <v>245000</v>
      </c>
      <c r="F29" s="84">
        <v>245000</v>
      </c>
      <c r="G29" s="84">
        <v>117700.7</v>
      </c>
      <c r="H29" s="108">
        <f t="shared" si="0"/>
        <v>48.04110204081633</v>
      </c>
    </row>
    <row r="30" spans="1:8" s="30" customFormat="1" ht="21.75" customHeight="1">
      <c r="A30" s="70"/>
      <c r="B30" s="91"/>
      <c r="C30" s="70">
        <v>4300</v>
      </c>
      <c r="D30" s="46" t="s">
        <v>103</v>
      </c>
      <c r="E30" s="84">
        <v>356800</v>
      </c>
      <c r="F30" s="84">
        <v>368160</v>
      </c>
      <c r="G30" s="84">
        <v>55276.42</v>
      </c>
      <c r="H30" s="108">
        <f t="shared" si="0"/>
        <v>15.01423837461973</v>
      </c>
    </row>
    <row r="31" spans="1:8" s="30" customFormat="1" ht="21.75" customHeight="1">
      <c r="A31" s="70"/>
      <c r="B31" s="91"/>
      <c r="C31" s="70">
        <v>6050</v>
      </c>
      <c r="D31" s="46" t="s">
        <v>97</v>
      </c>
      <c r="E31" s="84">
        <v>6980920</v>
      </c>
      <c r="F31" s="84">
        <v>7006320</v>
      </c>
      <c r="G31" s="84">
        <v>918122.71</v>
      </c>
      <c r="H31" s="108">
        <f t="shared" si="0"/>
        <v>13.104207486954635</v>
      </c>
    </row>
    <row r="32" spans="1:8" s="30" customFormat="1" ht="22.5">
      <c r="A32" s="70"/>
      <c r="B32" s="91"/>
      <c r="C32" s="70">
        <v>6060</v>
      </c>
      <c r="D32" s="46" t="s">
        <v>120</v>
      </c>
      <c r="E32" s="84">
        <v>15000</v>
      </c>
      <c r="F32" s="84">
        <v>15000</v>
      </c>
      <c r="G32" s="84">
        <v>14152</v>
      </c>
      <c r="H32" s="108">
        <f t="shared" si="0"/>
        <v>94.34666666666666</v>
      </c>
    </row>
    <row r="33" spans="1:8" s="9" customFormat="1" ht="24.75" customHeight="1">
      <c r="A33" s="41" t="s">
        <v>23</v>
      </c>
      <c r="B33" s="42"/>
      <c r="C33" s="43"/>
      <c r="D33" s="44" t="s">
        <v>24</v>
      </c>
      <c r="E33" s="45">
        <f>SUM(E34,E36,E46,E49)</f>
        <v>3562512</v>
      </c>
      <c r="F33" s="45">
        <f>SUM(F34,F36,F46,F49)</f>
        <v>3567512</v>
      </c>
      <c r="G33" s="45">
        <f>SUM(G34,G36,G46,G49)</f>
        <v>1743581.97</v>
      </c>
      <c r="H33" s="38">
        <f t="shared" si="0"/>
        <v>48.873892225169804</v>
      </c>
    </row>
    <row r="34" spans="1:8" s="30" customFormat="1" ht="24.75" customHeight="1">
      <c r="A34" s="70"/>
      <c r="B34" s="91">
        <v>70004</v>
      </c>
      <c r="C34" s="90"/>
      <c r="D34" s="46" t="s">
        <v>234</v>
      </c>
      <c r="E34" s="84">
        <f>SUM(E35)</f>
        <v>45000</v>
      </c>
      <c r="F34" s="84">
        <f>SUM(F35)</f>
        <v>45000</v>
      </c>
      <c r="G34" s="84">
        <f>SUM(G35)</f>
        <v>7818.65</v>
      </c>
      <c r="H34" s="108">
        <f t="shared" si="0"/>
        <v>17.374777777777776</v>
      </c>
    </row>
    <row r="35" spans="1:8" s="30" customFormat="1" ht="21.75" customHeight="1">
      <c r="A35" s="70"/>
      <c r="B35" s="91"/>
      <c r="C35" s="90">
        <v>4300</v>
      </c>
      <c r="D35" s="46" t="s">
        <v>103</v>
      </c>
      <c r="E35" s="84">
        <v>45000</v>
      </c>
      <c r="F35" s="84">
        <v>45000</v>
      </c>
      <c r="G35" s="84">
        <v>7818.65</v>
      </c>
      <c r="H35" s="108">
        <f t="shared" si="0"/>
        <v>17.374777777777776</v>
      </c>
    </row>
    <row r="36" spans="1:8" s="30" customFormat="1" ht="22.5" customHeight="1">
      <c r="A36" s="70"/>
      <c r="B36" s="86" t="s">
        <v>25</v>
      </c>
      <c r="C36" s="90"/>
      <c r="D36" s="46" t="s">
        <v>180</v>
      </c>
      <c r="E36" s="84">
        <f>SUM(E37:E45)</f>
        <v>2236932</v>
      </c>
      <c r="F36" s="84">
        <f>SUM(F37:F45)</f>
        <v>2241932</v>
      </c>
      <c r="G36" s="84">
        <f>SUM(G37:G45)</f>
        <v>724321.0499999999</v>
      </c>
      <c r="H36" s="108">
        <f t="shared" si="0"/>
        <v>32.30789560075863</v>
      </c>
    </row>
    <row r="37" spans="1:8" s="30" customFormat="1" ht="21.75" customHeight="1">
      <c r="A37" s="70"/>
      <c r="B37" s="86"/>
      <c r="C37" s="90">
        <v>4170</v>
      </c>
      <c r="D37" s="46" t="s">
        <v>226</v>
      </c>
      <c r="E37" s="84">
        <v>0</v>
      </c>
      <c r="F37" s="84">
        <v>8000</v>
      </c>
      <c r="G37" s="84">
        <v>0</v>
      </c>
      <c r="H37" s="108">
        <f t="shared" si="0"/>
        <v>0</v>
      </c>
    </row>
    <row r="38" spans="1:8" s="30" customFormat="1" ht="21.75" customHeight="1">
      <c r="A38" s="70"/>
      <c r="B38" s="86"/>
      <c r="C38" s="90">
        <v>4210</v>
      </c>
      <c r="D38" s="46" t="s">
        <v>96</v>
      </c>
      <c r="E38" s="84">
        <v>30000</v>
      </c>
      <c r="F38" s="84">
        <v>82000</v>
      </c>
      <c r="G38" s="84">
        <v>32092.23</v>
      </c>
      <c r="H38" s="108">
        <f t="shared" si="0"/>
        <v>39.136865853658534</v>
      </c>
    </row>
    <row r="39" spans="1:8" s="30" customFormat="1" ht="21.75" customHeight="1">
      <c r="A39" s="70"/>
      <c r="B39" s="86"/>
      <c r="C39" s="90">
        <v>4260</v>
      </c>
      <c r="D39" s="46" t="s">
        <v>119</v>
      </c>
      <c r="E39" s="84">
        <v>106000</v>
      </c>
      <c r="F39" s="84">
        <v>54000</v>
      </c>
      <c r="G39" s="84">
        <v>15501.47</v>
      </c>
      <c r="H39" s="108">
        <f t="shared" si="0"/>
        <v>28.706425925925927</v>
      </c>
    </row>
    <row r="40" spans="1:8" s="30" customFormat="1" ht="21.75" customHeight="1">
      <c r="A40" s="70"/>
      <c r="B40" s="86"/>
      <c r="C40" s="90">
        <v>4270</v>
      </c>
      <c r="D40" s="46" t="s">
        <v>102</v>
      </c>
      <c r="E40" s="84">
        <v>900000</v>
      </c>
      <c r="F40" s="84">
        <v>897000</v>
      </c>
      <c r="G40" s="84">
        <v>248843.61</v>
      </c>
      <c r="H40" s="108">
        <f t="shared" si="0"/>
        <v>27.74176254180602</v>
      </c>
    </row>
    <row r="41" spans="1:8" s="30" customFormat="1" ht="21.75" customHeight="1">
      <c r="A41" s="70"/>
      <c r="B41" s="91"/>
      <c r="C41" s="70">
        <v>4300</v>
      </c>
      <c r="D41" s="46" t="s">
        <v>103</v>
      </c>
      <c r="E41" s="84">
        <v>296600</v>
      </c>
      <c r="F41" s="84">
        <v>296600</v>
      </c>
      <c r="G41" s="84">
        <v>94414.15</v>
      </c>
      <c r="H41" s="108">
        <f t="shared" si="0"/>
        <v>31.83214767363452</v>
      </c>
    </row>
    <row r="42" spans="1:8" s="30" customFormat="1" ht="22.5">
      <c r="A42" s="70"/>
      <c r="B42" s="91"/>
      <c r="C42" s="70">
        <v>4400</v>
      </c>
      <c r="D42" s="46" t="s">
        <v>316</v>
      </c>
      <c r="E42" s="84">
        <v>778500</v>
      </c>
      <c r="F42" s="84">
        <v>778500</v>
      </c>
      <c r="G42" s="84">
        <v>332952</v>
      </c>
      <c r="H42" s="108">
        <f t="shared" si="0"/>
        <v>42.76840077071291</v>
      </c>
    </row>
    <row r="43" spans="1:8" s="30" customFormat="1" ht="21.75" customHeight="1">
      <c r="A43" s="70"/>
      <c r="B43" s="91"/>
      <c r="C43" s="70">
        <v>4480</v>
      </c>
      <c r="D43" s="46" t="s">
        <v>50</v>
      </c>
      <c r="E43" s="84">
        <v>132</v>
      </c>
      <c r="F43" s="84">
        <v>132</v>
      </c>
      <c r="G43" s="84">
        <v>132</v>
      </c>
      <c r="H43" s="108">
        <f t="shared" si="0"/>
        <v>100</v>
      </c>
    </row>
    <row r="44" spans="1:8" s="30" customFormat="1" ht="21.75" customHeight="1">
      <c r="A44" s="70"/>
      <c r="B44" s="91"/>
      <c r="C44" s="90">
        <v>4510</v>
      </c>
      <c r="D44" s="46" t="s">
        <v>177</v>
      </c>
      <c r="E44" s="84">
        <v>700</v>
      </c>
      <c r="F44" s="84">
        <v>700</v>
      </c>
      <c r="G44" s="84">
        <v>385.59</v>
      </c>
      <c r="H44" s="108">
        <f t="shared" si="0"/>
        <v>55.084285714285706</v>
      </c>
    </row>
    <row r="45" spans="1:8" s="30" customFormat="1" ht="21.75" customHeight="1">
      <c r="A45" s="70"/>
      <c r="B45" s="91"/>
      <c r="C45" s="70">
        <v>6050</v>
      </c>
      <c r="D45" s="46" t="s">
        <v>97</v>
      </c>
      <c r="E45" s="84">
        <v>125000</v>
      </c>
      <c r="F45" s="84">
        <v>125000</v>
      </c>
      <c r="G45" s="84">
        <v>0</v>
      </c>
      <c r="H45" s="108">
        <f t="shared" si="0"/>
        <v>0</v>
      </c>
    </row>
    <row r="46" spans="1:8" s="30" customFormat="1" ht="21.75" customHeight="1">
      <c r="A46" s="70"/>
      <c r="B46" s="91">
        <v>70021</v>
      </c>
      <c r="C46" s="70"/>
      <c r="D46" s="46" t="s">
        <v>213</v>
      </c>
      <c r="E46" s="84">
        <f>SUM(E47:E48)</f>
        <v>680000</v>
      </c>
      <c r="F46" s="84">
        <f>SUM(F47:F48)</f>
        <v>680000</v>
      </c>
      <c r="G46" s="84">
        <f>SUM(G47:G48)</f>
        <v>680000</v>
      </c>
      <c r="H46" s="108">
        <f t="shared" si="0"/>
        <v>100</v>
      </c>
    </row>
    <row r="47" spans="1:8" s="30" customFormat="1" ht="19.5" customHeight="1">
      <c r="A47" s="70"/>
      <c r="B47" s="91"/>
      <c r="C47" s="70">
        <v>4150</v>
      </c>
      <c r="D47" s="46" t="s">
        <v>382</v>
      </c>
      <c r="E47" s="84">
        <v>680000</v>
      </c>
      <c r="F47" s="84">
        <v>400000</v>
      </c>
      <c r="G47" s="84">
        <v>400000</v>
      </c>
      <c r="H47" s="108">
        <v>0</v>
      </c>
    </row>
    <row r="48" spans="1:8" s="30" customFormat="1" ht="67.5">
      <c r="A48" s="70"/>
      <c r="B48" s="91"/>
      <c r="C48" s="70">
        <v>6010</v>
      </c>
      <c r="D48" s="46" t="s">
        <v>14</v>
      </c>
      <c r="E48" s="84">
        <v>0</v>
      </c>
      <c r="F48" s="84">
        <v>280000</v>
      </c>
      <c r="G48" s="84">
        <v>280000</v>
      </c>
      <c r="H48" s="108">
        <v>0</v>
      </c>
    </row>
    <row r="49" spans="1:8" s="30" customFormat="1" ht="21.75" customHeight="1">
      <c r="A49" s="70"/>
      <c r="B49" s="86">
        <v>70095</v>
      </c>
      <c r="C49" s="90"/>
      <c r="D49" s="46" t="s">
        <v>21</v>
      </c>
      <c r="E49" s="84">
        <f>SUM(E50:E52)</f>
        <v>600580</v>
      </c>
      <c r="F49" s="84">
        <f>SUM(F50:F52)</f>
        <v>600580</v>
      </c>
      <c r="G49" s="84">
        <f>SUM(G50:G52)</f>
        <v>331442.27</v>
      </c>
      <c r="H49" s="108">
        <f t="shared" si="0"/>
        <v>55.18703087015885</v>
      </c>
    </row>
    <row r="50" spans="1:8" s="30" customFormat="1" ht="21.75" customHeight="1">
      <c r="A50" s="70"/>
      <c r="B50" s="86"/>
      <c r="C50" s="90">
        <v>4260</v>
      </c>
      <c r="D50" s="46" t="s">
        <v>119</v>
      </c>
      <c r="E50" s="84">
        <v>500</v>
      </c>
      <c r="F50" s="84">
        <v>500</v>
      </c>
      <c r="G50" s="84">
        <v>229.62</v>
      </c>
      <c r="H50" s="108">
        <f t="shared" si="0"/>
        <v>45.924</v>
      </c>
    </row>
    <row r="51" spans="1:8" s="30" customFormat="1" ht="21.75" customHeight="1">
      <c r="A51" s="70"/>
      <c r="B51" s="86"/>
      <c r="C51" s="90">
        <v>4300</v>
      </c>
      <c r="D51" s="46" t="s">
        <v>103</v>
      </c>
      <c r="E51" s="84">
        <v>80</v>
      </c>
      <c r="F51" s="84">
        <v>80</v>
      </c>
      <c r="G51" s="84">
        <v>72.5</v>
      </c>
      <c r="H51" s="108">
        <f t="shared" si="0"/>
        <v>90.625</v>
      </c>
    </row>
    <row r="52" spans="1:8" s="30" customFormat="1" ht="22.5">
      <c r="A52" s="70"/>
      <c r="B52" s="86"/>
      <c r="C52" s="70">
        <v>6050</v>
      </c>
      <c r="D52" s="46" t="s">
        <v>97</v>
      </c>
      <c r="E52" s="84">
        <v>600000</v>
      </c>
      <c r="F52" s="84">
        <v>600000</v>
      </c>
      <c r="G52" s="84">
        <v>331140.15</v>
      </c>
      <c r="H52" s="108">
        <f t="shared" si="0"/>
        <v>55.190025000000006</v>
      </c>
    </row>
    <row r="53" spans="1:8" s="9" customFormat="1" ht="21" customHeight="1">
      <c r="A53" s="41" t="s">
        <v>28</v>
      </c>
      <c r="B53" s="42"/>
      <c r="C53" s="43"/>
      <c r="D53" s="44" t="s">
        <v>104</v>
      </c>
      <c r="E53" s="45">
        <f>SUM(E54,E57)</f>
        <v>370500</v>
      </c>
      <c r="F53" s="45">
        <f>SUM(F54,F57)</f>
        <v>370500</v>
      </c>
      <c r="G53" s="45">
        <f>SUM(G54,G57)</f>
        <v>14847.91</v>
      </c>
      <c r="H53" s="38">
        <f t="shared" si="0"/>
        <v>4.0075330634278</v>
      </c>
    </row>
    <row r="54" spans="1:8" s="30" customFormat="1" ht="21.75" customHeight="1">
      <c r="A54" s="70"/>
      <c r="B54" s="86" t="s">
        <v>105</v>
      </c>
      <c r="C54" s="90"/>
      <c r="D54" s="46" t="s">
        <v>106</v>
      </c>
      <c r="E54" s="84">
        <f>SUM(E55:E56)</f>
        <v>250000</v>
      </c>
      <c r="F54" s="84">
        <f>SUM(F55:F56)</f>
        <v>250000</v>
      </c>
      <c r="G54" s="84">
        <f>SUM(G55:G56)</f>
        <v>13969.73</v>
      </c>
      <c r="H54" s="108">
        <f t="shared" si="0"/>
        <v>5.587892</v>
      </c>
    </row>
    <row r="55" spans="1:8" s="30" customFormat="1" ht="21.75" customHeight="1">
      <c r="A55" s="70"/>
      <c r="B55" s="86"/>
      <c r="C55" s="90">
        <v>4170</v>
      </c>
      <c r="D55" s="46" t="s">
        <v>226</v>
      </c>
      <c r="E55" s="84">
        <v>0</v>
      </c>
      <c r="F55" s="84">
        <v>50000</v>
      </c>
      <c r="G55" s="84">
        <v>1162</v>
      </c>
      <c r="H55" s="108">
        <f t="shared" si="0"/>
        <v>2.324</v>
      </c>
    </row>
    <row r="56" spans="1:8" s="30" customFormat="1" ht="21.75" customHeight="1">
      <c r="A56" s="70"/>
      <c r="B56" s="86"/>
      <c r="C56" s="70">
        <v>4300</v>
      </c>
      <c r="D56" s="46" t="s">
        <v>103</v>
      </c>
      <c r="E56" s="84">
        <v>250000</v>
      </c>
      <c r="F56" s="84">
        <v>200000</v>
      </c>
      <c r="G56" s="84">
        <v>12807.73</v>
      </c>
      <c r="H56" s="108">
        <f t="shared" si="0"/>
        <v>6.403865000000001</v>
      </c>
    </row>
    <row r="57" spans="1:8" s="30" customFormat="1" ht="20.25" customHeight="1">
      <c r="A57" s="70"/>
      <c r="B57" s="86">
        <v>71035</v>
      </c>
      <c r="C57" s="70"/>
      <c r="D57" s="46" t="s">
        <v>29</v>
      </c>
      <c r="E57" s="84">
        <f>SUM(E58:E60)</f>
        <v>120500</v>
      </c>
      <c r="F57" s="84">
        <f>SUM(F58:F60)</f>
        <v>120500</v>
      </c>
      <c r="G57" s="84">
        <f>SUM(G58:G60)</f>
        <v>878.18</v>
      </c>
      <c r="H57" s="108">
        <f t="shared" si="0"/>
        <v>0.7287800829875518</v>
      </c>
    </row>
    <row r="58" spans="1:8" s="30" customFormat="1" ht="21" customHeight="1">
      <c r="A58" s="70"/>
      <c r="B58" s="86"/>
      <c r="C58" s="70">
        <v>4260</v>
      </c>
      <c r="D58" s="46" t="s">
        <v>119</v>
      </c>
      <c r="E58" s="84">
        <v>2500</v>
      </c>
      <c r="F58" s="84">
        <v>2500</v>
      </c>
      <c r="G58" s="84">
        <v>165.5</v>
      </c>
      <c r="H58" s="108">
        <f t="shared" si="0"/>
        <v>6.619999999999999</v>
      </c>
    </row>
    <row r="59" spans="1:8" s="30" customFormat="1" ht="21" customHeight="1">
      <c r="A59" s="70"/>
      <c r="B59" s="86"/>
      <c r="C59" s="70">
        <v>4270</v>
      </c>
      <c r="D59" s="46" t="s">
        <v>102</v>
      </c>
      <c r="E59" s="84">
        <v>100000</v>
      </c>
      <c r="F59" s="84">
        <v>100000</v>
      </c>
      <c r="G59" s="84">
        <v>0</v>
      </c>
      <c r="H59" s="108">
        <f t="shared" si="0"/>
        <v>0</v>
      </c>
    </row>
    <row r="60" spans="1:8" s="30" customFormat="1" ht="21" customHeight="1">
      <c r="A60" s="70"/>
      <c r="B60" s="86"/>
      <c r="C60" s="70">
        <v>4300</v>
      </c>
      <c r="D60" s="46" t="s">
        <v>103</v>
      </c>
      <c r="E60" s="84">
        <v>18000</v>
      </c>
      <c r="F60" s="84">
        <v>18000</v>
      </c>
      <c r="G60" s="84">
        <v>712.68</v>
      </c>
      <c r="H60" s="108">
        <f t="shared" si="0"/>
        <v>3.959333333333333</v>
      </c>
    </row>
    <row r="61" spans="1:8" s="9" customFormat="1" ht="24.75" customHeight="1">
      <c r="A61" s="41" t="s">
        <v>30</v>
      </c>
      <c r="B61" s="42"/>
      <c r="C61" s="43"/>
      <c r="D61" s="44" t="s">
        <v>107</v>
      </c>
      <c r="E61" s="45">
        <f>SUM(E62,E80,E91,E116,E129,)</f>
        <v>5659077</v>
      </c>
      <c r="F61" s="45">
        <f>SUM(F62,F80,F91,F116,F129,)</f>
        <v>5672777</v>
      </c>
      <c r="G61" s="45">
        <f>SUM(G62,G80,G91,G116,G129,)</f>
        <v>2533955.5500000003</v>
      </c>
      <c r="H61" s="38">
        <f t="shared" si="0"/>
        <v>44.66869665421363</v>
      </c>
    </row>
    <row r="62" spans="1:8" s="30" customFormat="1" ht="21.75" customHeight="1">
      <c r="A62" s="70"/>
      <c r="B62" s="86">
        <v>75011</v>
      </c>
      <c r="C62" s="90"/>
      <c r="D62" s="46" t="s">
        <v>32</v>
      </c>
      <c r="E62" s="84">
        <f>SUM(E63:E79)</f>
        <v>382320</v>
      </c>
      <c r="F62" s="84">
        <f>SUM(F63:F79)</f>
        <v>382320</v>
      </c>
      <c r="G62" s="84">
        <f>SUM(G63:G79)</f>
        <v>178205.78000000003</v>
      </c>
      <c r="H62" s="108">
        <f t="shared" si="0"/>
        <v>46.61168131408245</v>
      </c>
    </row>
    <row r="63" spans="1:8" s="30" customFormat="1" ht="21.75" customHeight="1">
      <c r="A63" s="70"/>
      <c r="B63" s="86"/>
      <c r="C63" s="90">
        <v>3020</v>
      </c>
      <c r="D63" s="46" t="s">
        <v>250</v>
      </c>
      <c r="E63" s="84">
        <v>1760</v>
      </c>
      <c r="F63" s="84">
        <v>1760</v>
      </c>
      <c r="G63" s="84">
        <v>440</v>
      </c>
      <c r="H63" s="108">
        <f t="shared" si="0"/>
        <v>25</v>
      </c>
    </row>
    <row r="64" spans="1:8" s="30" customFormat="1" ht="21" customHeight="1">
      <c r="A64" s="70"/>
      <c r="B64" s="91"/>
      <c r="C64" s="70">
        <v>4010</v>
      </c>
      <c r="D64" s="46" t="s">
        <v>108</v>
      </c>
      <c r="E64" s="84">
        <v>268420</v>
      </c>
      <c r="F64" s="84">
        <v>268420</v>
      </c>
      <c r="G64" s="84">
        <v>120036.4</v>
      </c>
      <c r="H64" s="108">
        <f t="shared" si="0"/>
        <v>44.719618508307875</v>
      </c>
    </row>
    <row r="65" spans="1:8" s="30" customFormat="1" ht="21" customHeight="1">
      <c r="A65" s="70"/>
      <c r="B65" s="91"/>
      <c r="C65" s="70">
        <v>4040</v>
      </c>
      <c r="D65" s="46" t="s">
        <v>109</v>
      </c>
      <c r="E65" s="84">
        <v>19000</v>
      </c>
      <c r="F65" s="84">
        <v>19000</v>
      </c>
      <c r="G65" s="84">
        <v>17299.79</v>
      </c>
      <c r="H65" s="108">
        <f t="shared" si="0"/>
        <v>91.05152631578947</v>
      </c>
    </row>
    <row r="66" spans="1:8" s="30" customFormat="1" ht="21" customHeight="1">
      <c r="A66" s="70"/>
      <c r="B66" s="91"/>
      <c r="C66" s="70">
        <v>4110</v>
      </c>
      <c r="D66" s="46" t="s">
        <v>110</v>
      </c>
      <c r="E66" s="84">
        <v>43208</v>
      </c>
      <c r="F66" s="84">
        <v>43208</v>
      </c>
      <c r="G66" s="84">
        <v>21390.69</v>
      </c>
      <c r="H66" s="108">
        <f t="shared" si="0"/>
        <v>49.50631827439363</v>
      </c>
    </row>
    <row r="67" spans="1:8" s="30" customFormat="1" ht="21" customHeight="1">
      <c r="A67" s="70"/>
      <c r="B67" s="91"/>
      <c r="C67" s="70">
        <v>4120</v>
      </c>
      <c r="D67" s="46" t="s">
        <v>111</v>
      </c>
      <c r="E67" s="84">
        <v>6929</v>
      </c>
      <c r="F67" s="84">
        <v>6929</v>
      </c>
      <c r="G67" s="84">
        <v>3348.81</v>
      </c>
      <c r="H67" s="108">
        <f t="shared" si="0"/>
        <v>48.3303506999567</v>
      </c>
    </row>
    <row r="68" spans="1:8" s="30" customFormat="1" ht="21" customHeight="1">
      <c r="A68" s="70"/>
      <c r="B68" s="91"/>
      <c r="C68" s="70">
        <v>4210</v>
      </c>
      <c r="D68" s="46" t="s">
        <v>96</v>
      </c>
      <c r="E68" s="84">
        <v>13980</v>
      </c>
      <c r="F68" s="84">
        <v>13480</v>
      </c>
      <c r="G68" s="84">
        <v>4758.18</v>
      </c>
      <c r="H68" s="108">
        <f t="shared" si="0"/>
        <v>35.29807121661721</v>
      </c>
    </row>
    <row r="69" spans="1:8" s="30" customFormat="1" ht="21" customHeight="1">
      <c r="A69" s="70"/>
      <c r="B69" s="91"/>
      <c r="C69" s="70">
        <v>4270</v>
      </c>
      <c r="D69" s="46" t="s">
        <v>102</v>
      </c>
      <c r="E69" s="84">
        <v>2000</v>
      </c>
      <c r="F69" s="84">
        <v>2000</v>
      </c>
      <c r="G69" s="84">
        <v>0</v>
      </c>
      <c r="H69" s="108">
        <f t="shared" si="0"/>
        <v>0</v>
      </c>
    </row>
    <row r="70" spans="1:8" s="30" customFormat="1" ht="21" customHeight="1">
      <c r="A70" s="70"/>
      <c r="B70" s="91"/>
      <c r="C70" s="70">
        <v>4280</v>
      </c>
      <c r="D70" s="46" t="s">
        <v>232</v>
      </c>
      <c r="E70" s="84">
        <v>960</v>
      </c>
      <c r="F70" s="84">
        <v>960</v>
      </c>
      <c r="G70" s="84">
        <v>603</v>
      </c>
      <c r="H70" s="108">
        <f t="shared" si="0"/>
        <v>62.81250000000001</v>
      </c>
    </row>
    <row r="71" spans="1:8" s="30" customFormat="1" ht="21" customHeight="1">
      <c r="A71" s="70"/>
      <c r="B71" s="91"/>
      <c r="C71" s="70">
        <v>4300</v>
      </c>
      <c r="D71" s="46" t="s">
        <v>103</v>
      </c>
      <c r="E71" s="84">
        <v>5000</v>
      </c>
      <c r="F71" s="84">
        <v>5000</v>
      </c>
      <c r="G71" s="84">
        <v>1335.14</v>
      </c>
      <c r="H71" s="108">
        <f t="shared" si="0"/>
        <v>26.702800000000003</v>
      </c>
    </row>
    <row r="72" spans="1:8" s="30" customFormat="1" ht="21" customHeight="1">
      <c r="A72" s="70"/>
      <c r="B72" s="91"/>
      <c r="C72" s="70">
        <v>4370</v>
      </c>
      <c r="D72" s="46" t="s">
        <v>266</v>
      </c>
      <c r="E72" s="84">
        <v>2000</v>
      </c>
      <c r="F72" s="84">
        <v>2000</v>
      </c>
      <c r="G72" s="84">
        <v>0</v>
      </c>
      <c r="H72" s="108">
        <f t="shared" si="0"/>
        <v>0</v>
      </c>
    </row>
    <row r="73" spans="1:8" s="30" customFormat="1" ht="21" customHeight="1">
      <c r="A73" s="70"/>
      <c r="B73" s="91"/>
      <c r="C73" s="70">
        <v>4410</v>
      </c>
      <c r="D73" s="46" t="s">
        <v>114</v>
      </c>
      <c r="E73" s="84">
        <v>1000</v>
      </c>
      <c r="F73" s="84">
        <v>1000</v>
      </c>
      <c r="G73" s="84">
        <v>160.2</v>
      </c>
      <c r="H73" s="108">
        <f t="shared" si="0"/>
        <v>16.02</v>
      </c>
    </row>
    <row r="74" spans="1:8" s="30" customFormat="1" ht="21" customHeight="1">
      <c r="A74" s="70"/>
      <c r="B74" s="91"/>
      <c r="C74" s="70">
        <v>4430</v>
      </c>
      <c r="D74" s="46" t="s">
        <v>118</v>
      </c>
      <c r="E74" s="84">
        <v>3500</v>
      </c>
      <c r="F74" s="84">
        <v>3500</v>
      </c>
      <c r="G74" s="84">
        <v>1256.6</v>
      </c>
      <c r="H74" s="108">
        <f t="shared" si="0"/>
        <v>35.902857142857144</v>
      </c>
    </row>
    <row r="75" spans="1:8" s="30" customFormat="1" ht="22.5">
      <c r="A75" s="70"/>
      <c r="B75" s="91"/>
      <c r="C75" s="73">
        <v>4440</v>
      </c>
      <c r="D75" s="46" t="s">
        <v>112</v>
      </c>
      <c r="E75" s="84">
        <v>9263</v>
      </c>
      <c r="F75" s="84">
        <v>9263</v>
      </c>
      <c r="G75" s="84">
        <v>7000</v>
      </c>
      <c r="H75" s="108">
        <f t="shared" si="0"/>
        <v>75.56946993414661</v>
      </c>
    </row>
    <row r="76" spans="1:8" s="30" customFormat="1" ht="21.75" customHeight="1">
      <c r="A76" s="70"/>
      <c r="B76" s="91"/>
      <c r="C76" s="73">
        <v>4580</v>
      </c>
      <c r="D76" s="46" t="s">
        <v>26</v>
      </c>
      <c r="E76" s="84">
        <v>0</v>
      </c>
      <c r="F76" s="84">
        <v>500</v>
      </c>
      <c r="G76" s="84">
        <v>66.97</v>
      </c>
      <c r="H76" s="108">
        <f t="shared" si="0"/>
        <v>13.394</v>
      </c>
    </row>
    <row r="77" spans="1:8" s="30" customFormat="1" ht="23.25" customHeight="1">
      <c r="A77" s="70"/>
      <c r="B77" s="91"/>
      <c r="C77" s="73">
        <v>4700</v>
      </c>
      <c r="D77" s="46" t="s">
        <v>329</v>
      </c>
      <c r="E77" s="84">
        <v>3300</v>
      </c>
      <c r="F77" s="84">
        <v>3300</v>
      </c>
      <c r="G77" s="84">
        <v>510</v>
      </c>
      <c r="H77" s="108">
        <f t="shared" si="0"/>
        <v>15.454545454545453</v>
      </c>
    </row>
    <row r="78" spans="1:8" s="30" customFormat="1" ht="24" customHeight="1">
      <c r="A78" s="70"/>
      <c r="B78" s="91"/>
      <c r="C78" s="73">
        <v>4740</v>
      </c>
      <c r="D78" s="46" t="s">
        <v>268</v>
      </c>
      <c r="E78" s="84">
        <v>1000</v>
      </c>
      <c r="F78" s="84">
        <v>1000</v>
      </c>
      <c r="G78" s="84">
        <v>0</v>
      </c>
      <c r="H78" s="108">
        <f t="shared" si="0"/>
        <v>0</v>
      </c>
    </row>
    <row r="79" spans="1:8" s="30" customFormat="1" ht="23.25" customHeight="1">
      <c r="A79" s="70"/>
      <c r="B79" s="91"/>
      <c r="C79" s="73">
        <v>4750</v>
      </c>
      <c r="D79" s="46" t="s">
        <v>5</v>
      </c>
      <c r="E79" s="84">
        <v>1000</v>
      </c>
      <c r="F79" s="84">
        <v>1000</v>
      </c>
      <c r="G79" s="84">
        <v>0</v>
      </c>
      <c r="H79" s="108">
        <f t="shared" si="0"/>
        <v>0</v>
      </c>
    </row>
    <row r="80" spans="1:8" s="30" customFormat="1" ht="22.5">
      <c r="A80" s="90"/>
      <c r="B80" s="86" t="s">
        <v>115</v>
      </c>
      <c r="C80" s="90"/>
      <c r="D80" s="46" t="s">
        <v>181</v>
      </c>
      <c r="E80" s="84">
        <f>SUM(E81:E90)</f>
        <v>312700</v>
      </c>
      <c r="F80" s="84">
        <f>SUM(F81:F90)</f>
        <v>320700</v>
      </c>
      <c r="G80" s="84">
        <f>SUM(G81:G90)</f>
        <v>149195.2</v>
      </c>
      <c r="H80" s="108">
        <f t="shared" si="0"/>
        <v>46.52173370751482</v>
      </c>
    </row>
    <row r="81" spans="1:8" s="30" customFormat="1" ht="22.5" customHeight="1">
      <c r="A81" s="90"/>
      <c r="B81" s="86"/>
      <c r="C81" s="70">
        <v>3030</v>
      </c>
      <c r="D81" s="46" t="s">
        <v>113</v>
      </c>
      <c r="E81" s="84">
        <v>261600</v>
      </c>
      <c r="F81" s="84">
        <v>255600</v>
      </c>
      <c r="G81" s="84">
        <v>126157.81</v>
      </c>
      <c r="H81" s="108">
        <f t="shared" si="0"/>
        <v>49.35751564945227</v>
      </c>
    </row>
    <row r="82" spans="1:8" s="30" customFormat="1" ht="21" customHeight="1">
      <c r="A82" s="90"/>
      <c r="B82" s="86"/>
      <c r="C82" s="70">
        <v>4170</v>
      </c>
      <c r="D82" s="46" t="s">
        <v>226</v>
      </c>
      <c r="E82" s="84">
        <v>2000</v>
      </c>
      <c r="F82" s="84">
        <v>2000</v>
      </c>
      <c r="G82" s="84">
        <v>0</v>
      </c>
      <c r="H82" s="108">
        <f t="shared" si="0"/>
        <v>0</v>
      </c>
    </row>
    <row r="83" spans="1:8" s="30" customFormat="1" ht="21" customHeight="1">
      <c r="A83" s="90"/>
      <c r="B83" s="86"/>
      <c r="C83" s="70">
        <v>4210</v>
      </c>
      <c r="D83" s="46" t="s">
        <v>116</v>
      </c>
      <c r="E83" s="84">
        <v>17500</v>
      </c>
      <c r="F83" s="84">
        <v>31500</v>
      </c>
      <c r="G83" s="84">
        <v>15317.95</v>
      </c>
      <c r="H83" s="108">
        <f t="shared" si="0"/>
        <v>48.628412698412696</v>
      </c>
    </row>
    <row r="84" spans="1:8" s="30" customFormat="1" ht="21" customHeight="1">
      <c r="A84" s="90"/>
      <c r="B84" s="86"/>
      <c r="C84" s="70">
        <v>4300</v>
      </c>
      <c r="D84" s="46" t="s">
        <v>103</v>
      </c>
      <c r="E84" s="84">
        <v>22000</v>
      </c>
      <c r="F84" s="84">
        <v>22000</v>
      </c>
      <c r="G84" s="84">
        <v>4597.2</v>
      </c>
      <c r="H84" s="108">
        <f t="shared" si="0"/>
        <v>20.896363636363635</v>
      </c>
    </row>
    <row r="85" spans="1:8" s="30" customFormat="1" ht="22.5">
      <c r="A85" s="90"/>
      <c r="B85" s="86"/>
      <c r="C85" s="70">
        <v>4370</v>
      </c>
      <c r="D85" s="46" t="s">
        <v>266</v>
      </c>
      <c r="E85" s="84">
        <v>100</v>
      </c>
      <c r="F85" s="84">
        <v>100</v>
      </c>
      <c r="G85" s="84">
        <v>7.32</v>
      </c>
      <c r="H85" s="108">
        <f aca="true" t="shared" si="1" ref="H85:H168">G85/F85*100</f>
        <v>7.32</v>
      </c>
    </row>
    <row r="86" spans="1:8" s="30" customFormat="1" ht="21.75" customHeight="1">
      <c r="A86" s="90"/>
      <c r="B86" s="86"/>
      <c r="C86" s="70">
        <v>4410</v>
      </c>
      <c r="D86" s="46" t="s">
        <v>114</v>
      </c>
      <c r="E86" s="84">
        <v>4000</v>
      </c>
      <c r="F86" s="84">
        <v>4000</v>
      </c>
      <c r="G86" s="84">
        <v>2245.56</v>
      </c>
      <c r="H86" s="108">
        <f t="shared" si="1"/>
        <v>56.138999999999996</v>
      </c>
    </row>
    <row r="87" spans="1:8" s="30" customFormat="1" ht="21.75" customHeight="1">
      <c r="A87" s="90"/>
      <c r="B87" s="86"/>
      <c r="C87" s="70">
        <v>4420</v>
      </c>
      <c r="D87" s="46" t="s">
        <v>117</v>
      </c>
      <c r="E87" s="84">
        <v>2000</v>
      </c>
      <c r="F87" s="84">
        <v>2000</v>
      </c>
      <c r="G87" s="84">
        <v>869.36</v>
      </c>
      <c r="H87" s="108">
        <f t="shared" si="1"/>
        <v>43.468</v>
      </c>
    </row>
    <row r="88" spans="1:8" s="30" customFormat="1" ht="21" customHeight="1">
      <c r="A88" s="90"/>
      <c r="B88" s="86"/>
      <c r="C88" s="73">
        <v>4430</v>
      </c>
      <c r="D88" s="46" t="s">
        <v>118</v>
      </c>
      <c r="E88" s="84">
        <v>500</v>
      </c>
      <c r="F88" s="84">
        <v>500</v>
      </c>
      <c r="G88" s="84">
        <v>0</v>
      </c>
      <c r="H88" s="108">
        <f t="shared" si="1"/>
        <v>0</v>
      </c>
    </row>
    <row r="89" spans="1:8" s="30" customFormat="1" ht="33.75">
      <c r="A89" s="90"/>
      <c r="B89" s="86"/>
      <c r="C89" s="73">
        <v>4740</v>
      </c>
      <c r="D89" s="46" t="s">
        <v>268</v>
      </c>
      <c r="E89" s="84">
        <v>2000</v>
      </c>
      <c r="F89" s="84">
        <v>2000</v>
      </c>
      <c r="G89" s="84">
        <v>0</v>
      </c>
      <c r="H89" s="108">
        <f t="shared" si="1"/>
        <v>0</v>
      </c>
    </row>
    <row r="90" spans="1:8" s="30" customFormat="1" ht="22.5">
      <c r="A90" s="90"/>
      <c r="B90" s="86"/>
      <c r="C90" s="73">
        <v>4750</v>
      </c>
      <c r="D90" s="46" t="s">
        <v>269</v>
      </c>
      <c r="E90" s="84">
        <v>1000</v>
      </c>
      <c r="F90" s="84">
        <v>1000</v>
      </c>
      <c r="G90" s="84">
        <v>0</v>
      </c>
      <c r="H90" s="108">
        <f t="shared" si="1"/>
        <v>0</v>
      </c>
    </row>
    <row r="91" spans="1:8" s="30" customFormat="1" ht="22.5">
      <c r="A91" s="90"/>
      <c r="B91" s="86" t="s">
        <v>33</v>
      </c>
      <c r="C91" s="90"/>
      <c r="D91" s="46" t="s">
        <v>34</v>
      </c>
      <c r="E91" s="84">
        <f>SUM(E92:E115)</f>
        <v>4639517</v>
      </c>
      <c r="F91" s="84">
        <f>SUM(F92:F115)</f>
        <v>4639017</v>
      </c>
      <c r="G91" s="84">
        <f>SUM(G92:G115)</f>
        <v>2026472.5200000003</v>
      </c>
      <c r="H91" s="108">
        <f t="shared" si="1"/>
        <v>43.68323116729256</v>
      </c>
    </row>
    <row r="92" spans="1:8" s="30" customFormat="1" ht="21" customHeight="1">
      <c r="A92" s="90"/>
      <c r="B92" s="86"/>
      <c r="C92" s="70">
        <v>3020</v>
      </c>
      <c r="D92" s="46" t="s">
        <v>223</v>
      </c>
      <c r="E92" s="84">
        <v>24500</v>
      </c>
      <c r="F92" s="84">
        <v>24500</v>
      </c>
      <c r="G92" s="84">
        <v>6751.62</v>
      </c>
      <c r="H92" s="108">
        <f t="shared" si="1"/>
        <v>27.557632653061226</v>
      </c>
    </row>
    <row r="93" spans="1:8" s="30" customFormat="1" ht="21" customHeight="1">
      <c r="A93" s="90"/>
      <c r="B93" s="86"/>
      <c r="C93" s="70">
        <v>4010</v>
      </c>
      <c r="D93" s="46" t="s">
        <v>108</v>
      </c>
      <c r="E93" s="84">
        <v>2819359</v>
      </c>
      <c r="F93" s="84">
        <v>2825479</v>
      </c>
      <c r="G93" s="84">
        <v>1185663.92</v>
      </c>
      <c r="H93" s="108">
        <f t="shared" si="1"/>
        <v>41.96328905647502</v>
      </c>
    </row>
    <row r="94" spans="1:8" s="30" customFormat="1" ht="21" customHeight="1">
      <c r="A94" s="90"/>
      <c r="B94" s="86"/>
      <c r="C94" s="70">
        <v>4040</v>
      </c>
      <c r="D94" s="46" t="s">
        <v>109</v>
      </c>
      <c r="E94" s="84">
        <v>182000</v>
      </c>
      <c r="F94" s="84">
        <v>175880</v>
      </c>
      <c r="G94" s="84">
        <v>172820.56</v>
      </c>
      <c r="H94" s="108">
        <f t="shared" si="1"/>
        <v>98.26049579258586</v>
      </c>
    </row>
    <row r="95" spans="1:8" s="30" customFormat="1" ht="21" customHeight="1">
      <c r="A95" s="90"/>
      <c r="B95" s="86"/>
      <c r="C95" s="70">
        <v>4110</v>
      </c>
      <c r="D95" s="46" t="s">
        <v>110</v>
      </c>
      <c r="E95" s="84">
        <v>466390</v>
      </c>
      <c r="F95" s="84">
        <v>466390</v>
      </c>
      <c r="G95" s="84">
        <v>204808.57</v>
      </c>
      <c r="H95" s="108">
        <f t="shared" si="1"/>
        <v>43.913585196938186</v>
      </c>
    </row>
    <row r="96" spans="1:8" s="30" customFormat="1" ht="21" customHeight="1">
      <c r="A96" s="90"/>
      <c r="B96" s="86"/>
      <c r="C96" s="70">
        <v>4120</v>
      </c>
      <c r="D96" s="46" t="s">
        <v>111</v>
      </c>
      <c r="E96" s="84">
        <v>86712</v>
      </c>
      <c r="F96" s="84">
        <v>86712</v>
      </c>
      <c r="G96" s="84">
        <v>33925.83</v>
      </c>
      <c r="H96" s="108">
        <f t="shared" si="1"/>
        <v>39.12472322169942</v>
      </c>
    </row>
    <row r="97" spans="1:8" s="30" customFormat="1" ht="21" customHeight="1">
      <c r="A97" s="90"/>
      <c r="B97" s="86"/>
      <c r="C97" s="70">
        <v>4170</v>
      </c>
      <c r="D97" s="46" t="s">
        <v>226</v>
      </c>
      <c r="E97" s="84">
        <v>23728</v>
      </c>
      <c r="F97" s="84">
        <v>43728</v>
      </c>
      <c r="G97" s="84">
        <v>38250.02</v>
      </c>
      <c r="H97" s="108">
        <f t="shared" si="1"/>
        <v>87.47260336626417</v>
      </c>
    </row>
    <row r="98" spans="1:8" s="30" customFormat="1" ht="21" customHeight="1">
      <c r="A98" s="90"/>
      <c r="B98" s="86"/>
      <c r="C98" s="70">
        <v>4210</v>
      </c>
      <c r="D98" s="46" t="s">
        <v>116</v>
      </c>
      <c r="E98" s="84">
        <v>156450</v>
      </c>
      <c r="F98" s="84">
        <v>159450</v>
      </c>
      <c r="G98" s="84">
        <v>49599.74</v>
      </c>
      <c r="H98" s="108">
        <f t="shared" si="1"/>
        <v>31.106767011602383</v>
      </c>
    </row>
    <row r="99" spans="1:8" s="30" customFormat="1" ht="21" customHeight="1">
      <c r="A99" s="90"/>
      <c r="B99" s="86"/>
      <c r="C99" s="70">
        <v>4260</v>
      </c>
      <c r="D99" s="46" t="s">
        <v>119</v>
      </c>
      <c r="E99" s="84">
        <v>89200</v>
      </c>
      <c r="F99" s="84">
        <v>89200</v>
      </c>
      <c r="G99" s="84">
        <v>70090.44</v>
      </c>
      <c r="H99" s="108">
        <f t="shared" si="1"/>
        <v>78.5767264573991</v>
      </c>
    </row>
    <row r="100" spans="1:8" s="30" customFormat="1" ht="21" customHeight="1">
      <c r="A100" s="90"/>
      <c r="B100" s="86"/>
      <c r="C100" s="70">
        <v>4270</v>
      </c>
      <c r="D100" s="46" t="s">
        <v>102</v>
      </c>
      <c r="E100" s="84">
        <v>50000</v>
      </c>
      <c r="F100" s="84">
        <v>50000</v>
      </c>
      <c r="G100" s="84">
        <v>41699.22</v>
      </c>
      <c r="H100" s="108">
        <f t="shared" si="1"/>
        <v>83.39844000000001</v>
      </c>
    </row>
    <row r="101" spans="1:8" s="30" customFormat="1" ht="21" customHeight="1">
      <c r="A101" s="90"/>
      <c r="B101" s="86"/>
      <c r="C101" s="70">
        <v>4280</v>
      </c>
      <c r="D101" s="46" t="s">
        <v>257</v>
      </c>
      <c r="E101" s="84">
        <v>10000</v>
      </c>
      <c r="F101" s="84">
        <v>10000</v>
      </c>
      <c r="G101" s="84">
        <v>8199.5</v>
      </c>
      <c r="H101" s="108">
        <f t="shared" si="1"/>
        <v>81.99499999999999</v>
      </c>
    </row>
    <row r="102" spans="1:8" s="30" customFormat="1" ht="21" customHeight="1">
      <c r="A102" s="90"/>
      <c r="B102" s="86"/>
      <c r="C102" s="70">
        <v>4300</v>
      </c>
      <c r="D102" s="46" t="s">
        <v>103</v>
      </c>
      <c r="E102" s="84">
        <v>210700</v>
      </c>
      <c r="F102" s="84">
        <v>200200</v>
      </c>
      <c r="G102" s="84">
        <v>81308.23</v>
      </c>
      <c r="H102" s="108">
        <f t="shared" si="1"/>
        <v>40.6135014985015</v>
      </c>
    </row>
    <row r="103" spans="1:8" s="30" customFormat="1" ht="21" customHeight="1">
      <c r="A103" s="90"/>
      <c r="B103" s="86"/>
      <c r="C103" s="70">
        <v>4350</v>
      </c>
      <c r="D103" s="46" t="s">
        <v>247</v>
      </c>
      <c r="E103" s="84">
        <v>15000</v>
      </c>
      <c r="F103" s="84">
        <v>15000</v>
      </c>
      <c r="G103" s="84">
        <v>6980.24</v>
      </c>
      <c r="H103" s="108">
        <f t="shared" si="1"/>
        <v>46.534933333333335</v>
      </c>
    </row>
    <row r="104" spans="1:8" s="30" customFormat="1" ht="22.5">
      <c r="A104" s="90"/>
      <c r="B104" s="86"/>
      <c r="C104" s="70">
        <v>4360</v>
      </c>
      <c r="D104" s="46" t="s">
        <v>270</v>
      </c>
      <c r="E104" s="84">
        <v>23500</v>
      </c>
      <c r="F104" s="84">
        <v>23500</v>
      </c>
      <c r="G104" s="84">
        <v>11059.62</v>
      </c>
      <c r="H104" s="108">
        <f t="shared" si="1"/>
        <v>47.06221276595745</v>
      </c>
    </row>
    <row r="105" spans="1:8" s="30" customFormat="1" ht="22.5">
      <c r="A105" s="90"/>
      <c r="B105" s="86"/>
      <c r="C105" s="70">
        <v>4370</v>
      </c>
      <c r="D105" s="46" t="s">
        <v>266</v>
      </c>
      <c r="E105" s="84">
        <v>51500</v>
      </c>
      <c r="F105" s="84">
        <v>51500</v>
      </c>
      <c r="G105" s="84">
        <v>13051.61</v>
      </c>
      <c r="H105" s="108">
        <f t="shared" si="1"/>
        <v>25.342932038834952</v>
      </c>
    </row>
    <row r="106" spans="1:8" s="30" customFormat="1" ht="21" customHeight="1">
      <c r="A106" s="90"/>
      <c r="B106" s="86"/>
      <c r="C106" s="70">
        <v>4410</v>
      </c>
      <c r="D106" s="46" t="s">
        <v>114</v>
      </c>
      <c r="E106" s="84">
        <v>53200</v>
      </c>
      <c r="F106" s="84">
        <v>53200</v>
      </c>
      <c r="G106" s="84">
        <v>23665.53</v>
      </c>
      <c r="H106" s="108">
        <f t="shared" si="1"/>
        <v>44.48407894736842</v>
      </c>
    </row>
    <row r="107" spans="1:8" s="30" customFormat="1" ht="21" customHeight="1">
      <c r="A107" s="90"/>
      <c r="B107" s="86"/>
      <c r="C107" s="90">
        <v>4420</v>
      </c>
      <c r="D107" s="46" t="s">
        <v>117</v>
      </c>
      <c r="E107" s="84">
        <v>5000</v>
      </c>
      <c r="F107" s="84">
        <v>5000</v>
      </c>
      <c r="G107" s="84">
        <v>397.43</v>
      </c>
      <c r="H107" s="108">
        <f t="shared" si="1"/>
        <v>7.9486</v>
      </c>
    </row>
    <row r="108" spans="1:8" s="30" customFormat="1" ht="21" customHeight="1">
      <c r="A108" s="90"/>
      <c r="B108" s="86"/>
      <c r="C108" s="73">
        <v>4430</v>
      </c>
      <c r="D108" s="46" t="s">
        <v>118</v>
      </c>
      <c r="E108" s="84">
        <v>63502</v>
      </c>
      <c r="F108" s="84">
        <v>49502</v>
      </c>
      <c r="G108" s="84">
        <v>20855.05</v>
      </c>
      <c r="H108" s="108">
        <f t="shared" si="1"/>
        <v>42.12971193083108</v>
      </c>
    </row>
    <row r="109" spans="1:8" s="30" customFormat="1" ht="22.5">
      <c r="A109" s="90"/>
      <c r="B109" s="86"/>
      <c r="C109" s="73">
        <v>4440</v>
      </c>
      <c r="D109" s="46" t="s">
        <v>112</v>
      </c>
      <c r="E109" s="84">
        <v>120776</v>
      </c>
      <c r="F109" s="84">
        <v>120776</v>
      </c>
      <c r="G109" s="84">
        <v>25000</v>
      </c>
      <c r="H109" s="108">
        <f t="shared" si="1"/>
        <v>20.69947671722859</v>
      </c>
    </row>
    <row r="110" spans="1:8" s="30" customFormat="1" ht="21" customHeight="1">
      <c r="A110" s="90"/>
      <c r="B110" s="86"/>
      <c r="C110" s="73">
        <v>4510</v>
      </c>
      <c r="D110" s="46" t="s">
        <v>177</v>
      </c>
      <c r="E110" s="84">
        <v>4000</v>
      </c>
      <c r="F110" s="84">
        <v>4000</v>
      </c>
      <c r="G110" s="84">
        <v>50</v>
      </c>
      <c r="H110" s="108">
        <f t="shared" si="1"/>
        <v>1.25</v>
      </c>
    </row>
    <row r="111" spans="1:8" s="30" customFormat="1" ht="21" customHeight="1">
      <c r="A111" s="90"/>
      <c r="B111" s="86"/>
      <c r="C111" s="73">
        <v>4580</v>
      </c>
      <c r="D111" s="46" t="s">
        <v>26</v>
      </c>
      <c r="E111" s="84">
        <v>0</v>
      </c>
      <c r="F111" s="84">
        <v>1000</v>
      </c>
      <c r="G111" s="84">
        <v>132.25</v>
      </c>
      <c r="H111" s="108">
        <f t="shared" si="1"/>
        <v>13.225000000000001</v>
      </c>
    </row>
    <row r="112" spans="1:8" s="30" customFormat="1" ht="22.5">
      <c r="A112" s="90"/>
      <c r="B112" s="86"/>
      <c r="C112" s="73">
        <v>4700</v>
      </c>
      <c r="D112" s="46" t="s">
        <v>329</v>
      </c>
      <c r="E112" s="84">
        <v>31000</v>
      </c>
      <c r="F112" s="84">
        <v>31000</v>
      </c>
      <c r="G112" s="84">
        <v>21628.04</v>
      </c>
      <c r="H112" s="108">
        <f t="shared" si="1"/>
        <v>69.76787096774194</v>
      </c>
    </row>
    <row r="113" spans="1:8" s="30" customFormat="1" ht="33.75">
      <c r="A113" s="90"/>
      <c r="B113" s="86"/>
      <c r="C113" s="73">
        <v>4740</v>
      </c>
      <c r="D113" s="46" t="s">
        <v>268</v>
      </c>
      <c r="E113" s="84">
        <v>20000</v>
      </c>
      <c r="F113" s="84">
        <v>20000</v>
      </c>
      <c r="G113" s="84">
        <v>3512.66</v>
      </c>
      <c r="H113" s="108">
        <f t="shared" si="1"/>
        <v>17.563299999999998</v>
      </c>
    </row>
    <row r="114" spans="1:8" s="30" customFormat="1" ht="22.5">
      <c r="A114" s="90"/>
      <c r="B114" s="86"/>
      <c r="C114" s="73">
        <v>4750</v>
      </c>
      <c r="D114" s="46" t="s">
        <v>5</v>
      </c>
      <c r="E114" s="84">
        <v>38000</v>
      </c>
      <c r="F114" s="84">
        <v>38000</v>
      </c>
      <c r="G114" s="84">
        <v>7022.44</v>
      </c>
      <c r="H114" s="108">
        <f t="shared" si="1"/>
        <v>18.480105263157895</v>
      </c>
    </row>
    <row r="115" spans="1:8" s="30" customFormat="1" ht="22.5">
      <c r="A115" s="90"/>
      <c r="B115" s="86"/>
      <c r="C115" s="73">
        <v>6060</v>
      </c>
      <c r="D115" s="46" t="s">
        <v>120</v>
      </c>
      <c r="E115" s="84">
        <v>95000</v>
      </c>
      <c r="F115" s="84">
        <v>95000</v>
      </c>
      <c r="G115" s="84">
        <v>0</v>
      </c>
      <c r="H115" s="108">
        <f t="shared" si="1"/>
        <v>0</v>
      </c>
    </row>
    <row r="116" spans="1:8" s="30" customFormat="1" ht="22.5">
      <c r="A116" s="90"/>
      <c r="B116" s="86">
        <v>75075</v>
      </c>
      <c r="C116" s="90"/>
      <c r="D116" s="46" t="s">
        <v>243</v>
      </c>
      <c r="E116" s="84">
        <f>SUM(E117:E128)</f>
        <v>199960</v>
      </c>
      <c r="F116" s="84">
        <f>SUM(F117:F128)</f>
        <v>206960</v>
      </c>
      <c r="G116" s="84">
        <f>SUM(G117:G128)</f>
        <v>122839</v>
      </c>
      <c r="H116" s="108">
        <f t="shared" si="1"/>
        <v>59.35398144568998</v>
      </c>
    </row>
    <row r="117" spans="1:8" s="30" customFormat="1" ht="21" customHeight="1">
      <c r="A117" s="90"/>
      <c r="B117" s="86"/>
      <c r="C117" s="90">
        <v>3020</v>
      </c>
      <c r="D117" s="46" t="s">
        <v>223</v>
      </c>
      <c r="E117" s="84">
        <v>8000</v>
      </c>
      <c r="F117" s="84">
        <v>8000</v>
      </c>
      <c r="G117" s="84">
        <v>6000</v>
      </c>
      <c r="H117" s="108">
        <f t="shared" si="1"/>
        <v>75</v>
      </c>
    </row>
    <row r="118" spans="1:8" s="30" customFormat="1" ht="21" customHeight="1">
      <c r="A118" s="90"/>
      <c r="B118" s="86"/>
      <c r="C118" s="90">
        <v>4110</v>
      </c>
      <c r="D118" s="46" t="s">
        <v>110</v>
      </c>
      <c r="E118" s="84">
        <v>1000</v>
      </c>
      <c r="F118" s="84">
        <v>1000</v>
      </c>
      <c r="G118" s="84">
        <v>0</v>
      </c>
      <c r="H118" s="108">
        <f t="shared" si="1"/>
        <v>0</v>
      </c>
    </row>
    <row r="119" spans="1:8" s="30" customFormat="1" ht="21" customHeight="1">
      <c r="A119" s="90"/>
      <c r="B119" s="86"/>
      <c r="C119" s="90">
        <v>4120</v>
      </c>
      <c r="D119" s="46" t="s">
        <v>111</v>
      </c>
      <c r="E119" s="84">
        <v>100</v>
      </c>
      <c r="F119" s="84">
        <v>100</v>
      </c>
      <c r="G119" s="84">
        <v>0</v>
      </c>
      <c r="H119" s="108">
        <f t="shared" si="1"/>
        <v>0</v>
      </c>
    </row>
    <row r="120" spans="1:8" s="30" customFormat="1" ht="21" customHeight="1">
      <c r="A120" s="90"/>
      <c r="B120" s="86"/>
      <c r="C120" s="90">
        <v>4170</v>
      </c>
      <c r="D120" s="46" t="s">
        <v>226</v>
      </c>
      <c r="E120" s="84">
        <v>6000</v>
      </c>
      <c r="F120" s="84">
        <v>6000</v>
      </c>
      <c r="G120" s="84">
        <v>5552</v>
      </c>
      <c r="H120" s="108">
        <f t="shared" si="1"/>
        <v>92.53333333333333</v>
      </c>
    </row>
    <row r="121" spans="1:8" s="30" customFormat="1" ht="21" customHeight="1">
      <c r="A121" s="90"/>
      <c r="B121" s="86"/>
      <c r="C121" s="90">
        <v>4210</v>
      </c>
      <c r="D121" s="46" t="s">
        <v>116</v>
      </c>
      <c r="E121" s="84">
        <v>75000</v>
      </c>
      <c r="F121" s="84">
        <v>75000</v>
      </c>
      <c r="G121" s="84">
        <v>31195.12</v>
      </c>
      <c r="H121" s="108">
        <f t="shared" si="1"/>
        <v>41.59349333333333</v>
      </c>
    </row>
    <row r="122" spans="1:8" s="30" customFormat="1" ht="21" customHeight="1">
      <c r="A122" s="90"/>
      <c r="B122" s="86"/>
      <c r="C122" s="70">
        <v>4300</v>
      </c>
      <c r="D122" s="46" t="s">
        <v>103</v>
      </c>
      <c r="E122" s="84">
        <v>96360</v>
      </c>
      <c r="F122" s="84">
        <v>103360</v>
      </c>
      <c r="G122" s="84">
        <v>74802.98</v>
      </c>
      <c r="H122" s="108">
        <f t="shared" si="1"/>
        <v>72.37130417956656</v>
      </c>
    </row>
    <row r="123" spans="1:8" s="30" customFormat="1" ht="21" customHeight="1">
      <c r="A123" s="90"/>
      <c r="B123" s="86"/>
      <c r="C123" s="70">
        <v>4350</v>
      </c>
      <c r="D123" s="46" t="s">
        <v>245</v>
      </c>
      <c r="E123" s="84">
        <v>1000</v>
      </c>
      <c r="F123" s="84">
        <v>1000</v>
      </c>
      <c r="G123" s="84">
        <v>0</v>
      </c>
      <c r="H123" s="108">
        <f t="shared" si="1"/>
        <v>0</v>
      </c>
    </row>
    <row r="124" spans="1:8" s="30" customFormat="1" ht="21" customHeight="1">
      <c r="A124" s="90"/>
      <c r="B124" s="86"/>
      <c r="C124" s="70">
        <v>4410</v>
      </c>
      <c r="D124" s="46" t="s">
        <v>114</v>
      </c>
      <c r="E124" s="84">
        <v>3000</v>
      </c>
      <c r="F124" s="84">
        <v>1200</v>
      </c>
      <c r="G124" s="84">
        <v>380.32</v>
      </c>
      <c r="H124" s="108">
        <f t="shared" si="1"/>
        <v>31.693333333333335</v>
      </c>
    </row>
    <row r="125" spans="1:8" s="30" customFormat="1" ht="21" customHeight="1">
      <c r="A125" s="90"/>
      <c r="B125" s="86"/>
      <c r="C125" s="90">
        <v>4420</v>
      </c>
      <c r="D125" s="46" t="s">
        <v>117</v>
      </c>
      <c r="E125" s="84">
        <v>3000</v>
      </c>
      <c r="F125" s="84">
        <v>4800</v>
      </c>
      <c r="G125" s="84">
        <v>4414.75</v>
      </c>
      <c r="H125" s="108">
        <f t="shared" si="1"/>
        <v>91.97395833333334</v>
      </c>
    </row>
    <row r="126" spans="1:8" s="30" customFormat="1" ht="21" customHeight="1">
      <c r="A126" s="90"/>
      <c r="B126" s="86"/>
      <c r="C126" s="70">
        <v>4430</v>
      </c>
      <c r="D126" s="46" t="s">
        <v>118</v>
      </c>
      <c r="E126" s="84">
        <v>2000</v>
      </c>
      <c r="F126" s="84">
        <v>2000</v>
      </c>
      <c r="G126" s="84">
        <v>244</v>
      </c>
      <c r="H126" s="108">
        <f t="shared" si="1"/>
        <v>12.2</v>
      </c>
    </row>
    <row r="127" spans="1:8" s="30" customFormat="1" ht="33.75">
      <c r="A127" s="90"/>
      <c r="B127" s="86"/>
      <c r="C127" s="70">
        <v>4740</v>
      </c>
      <c r="D127" s="46" t="s">
        <v>268</v>
      </c>
      <c r="E127" s="84">
        <v>1000</v>
      </c>
      <c r="F127" s="84">
        <v>1000</v>
      </c>
      <c r="G127" s="84">
        <v>139.88</v>
      </c>
      <c r="H127" s="108">
        <f t="shared" si="1"/>
        <v>13.988</v>
      </c>
    </row>
    <row r="128" spans="1:8" s="30" customFormat="1" ht="22.5">
      <c r="A128" s="90"/>
      <c r="B128" s="86"/>
      <c r="C128" s="70">
        <v>4750</v>
      </c>
      <c r="D128" s="46" t="s">
        <v>3</v>
      </c>
      <c r="E128" s="84">
        <v>3500</v>
      </c>
      <c r="F128" s="84">
        <v>3500</v>
      </c>
      <c r="G128" s="84">
        <v>109.95</v>
      </c>
      <c r="H128" s="108">
        <f t="shared" si="1"/>
        <v>3.1414285714285715</v>
      </c>
    </row>
    <row r="129" spans="1:8" s="30" customFormat="1" ht="21" customHeight="1">
      <c r="A129" s="90"/>
      <c r="B129" s="86">
        <v>75095</v>
      </c>
      <c r="C129" s="70"/>
      <c r="D129" s="46" t="s">
        <v>21</v>
      </c>
      <c r="E129" s="84">
        <f>SUM(E130:E135)</f>
        <v>124580</v>
      </c>
      <c r="F129" s="84">
        <f>SUM(F130:F135)</f>
        <v>123780</v>
      </c>
      <c r="G129" s="84">
        <f>SUM(G130:G135)</f>
        <v>57243.05</v>
      </c>
      <c r="H129" s="108">
        <f t="shared" si="1"/>
        <v>46.245798998222654</v>
      </c>
    </row>
    <row r="130" spans="1:8" s="30" customFormat="1" ht="21" customHeight="1">
      <c r="A130" s="90"/>
      <c r="B130" s="86"/>
      <c r="C130" s="70">
        <v>3030</v>
      </c>
      <c r="D130" s="46" t="s">
        <v>113</v>
      </c>
      <c r="E130" s="84">
        <v>60000</v>
      </c>
      <c r="F130" s="84">
        <v>59000</v>
      </c>
      <c r="G130" s="84">
        <v>29000</v>
      </c>
      <c r="H130" s="108">
        <f t="shared" si="1"/>
        <v>49.152542372881356</v>
      </c>
    </row>
    <row r="131" spans="1:8" s="30" customFormat="1" ht="21" customHeight="1">
      <c r="A131" s="90"/>
      <c r="B131" s="86"/>
      <c r="C131" s="70">
        <v>4210</v>
      </c>
      <c r="D131" s="46" t="s">
        <v>116</v>
      </c>
      <c r="E131" s="84">
        <v>23980</v>
      </c>
      <c r="F131" s="84">
        <v>23180</v>
      </c>
      <c r="G131" s="84">
        <v>8802.81</v>
      </c>
      <c r="H131" s="108">
        <f t="shared" si="1"/>
        <v>37.97588438308887</v>
      </c>
    </row>
    <row r="132" spans="1:8" s="30" customFormat="1" ht="21" customHeight="1">
      <c r="A132" s="90"/>
      <c r="B132" s="86"/>
      <c r="C132" s="70">
        <v>4300</v>
      </c>
      <c r="D132" s="46" t="s">
        <v>103</v>
      </c>
      <c r="E132" s="84">
        <v>5500</v>
      </c>
      <c r="F132" s="84">
        <v>5500</v>
      </c>
      <c r="G132" s="84">
        <v>0</v>
      </c>
      <c r="H132" s="108">
        <f t="shared" si="1"/>
        <v>0</v>
      </c>
    </row>
    <row r="133" spans="1:8" s="30" customFormat="1" ht="21" customHeight="1">
      <c r="A133" s="90"/>
      <c r="B133" s="86"/>
      <c r="C133" s="70">
        <v>4410</v>
      </c>
      <c r="D133" s="46" t="s">
        <v>114</v>
      </c>
      <c r="E133" s="84">
        <v>5000</v>
      </c>
      <c r="F133" s="84">
        <v>4100</v>
      </c>
      <c r="G133" s="84">
        <v>1165.4</v>
      </c>
      <c r="H133" s="108">
        <f t="shared" si="1"/>
        <v>28.424390243902444</v>
      </c>
    </row>
    <row r="134" spans="1:8" s="30" customFormat="1" ht="21" customHeight="1">
      <c r="A134" s="90"/>
      <c r="B134" s="86"/>
      <c r="C134" s="70">
        <v>4430</v>
      </c>
      <c r="D134" s="46" t="s">
        <v>118</v>
      </c>
      <c r="E134" s="84">
        <v>30000</v>
      </c>
      <c r="F134" s="84">
        <v>31900</v>
      </c>
      <c r="G134" s="84">
        <v>18194.86</v>
      </c>
      <c r="H134" s="108">
        <f t="shared" si="1"/>
        <v>57.037178683385584</v>
      </c>
    </row>
    <row r="135" spans="1:8" s="30" customFormat="1" ht="21" customHeight="1">
      <c r="A135" s="90"/>
      <c r="B135" s="86"/>
      <c r="C135" s="70">
        <v>4740</v>
      </c>
      <c r="D135" s="46" t="s">
        <v>268</v>
      </c>
      <c r="E135" s="84">
        <v>100</v>
      </c>
      <c r="F135" s="84">
        <v>100</v>
      </c>
      <c r="G135" s="84">
        <v>79.98</v>
      </c>
      <c r="H135" s="108">
        <f t="shared" si="1"/>
        <v>79.98</v>
      </c>
    </row>
    <row r="136" spans="1:8" s="9" customFormat="1" ht="36">
      <c r="A136" s="41">
        <v>751</v>
      </c>
      <c r="B136" s="42"/>
      <c r="C136" s="43"/>
      <c r="D136" s="44" t="s">
        <v>122</v>
      </c>
      <c r="E136" s="45">
        <f>SUM(E137,E145)</f>
        <v>3910</v>
      </c>
      <c r="F136" s="45">
        <f>SUM(F137,F145)</f>
        <v>46082</v>
      </c>
      <c r="G136" s="45">
        <f>SUM(G137,G145)</f>
        <v>37886.78</v>
      </c>
      <c r="H136" s="38">
        <f t="shared" si="1"/>
        <v>82.21600624972875</v>
      </c>
    </row>
    <row r="137" spans="1:8" s="30" customFormat="1" ht="32.25" customHeight="1">
      <c r="A137" s="90"/>
      <c r="B137" s="86">
        <v>75101</v>
      </c>
      <c r="C137" s="90"/>
      <c r="D137" s="46" t="s">
        <v>36</v>
      </c>
      <c r="E137" s="84">
        <f>SUM(E138:E144)</f>
        <v>3910</v>
      </c>
      <c r="F137" s="84">
        <f>SUM(F138:F144)</f>
        <v>3910</v>
      </c>
      <c r="G137" s="84">
        <f>SUM(G138:G144)</f>
        <v>1955.41</v>
      </c>
      <c r="H137" s="108">
        <f t="shared" si="1"/>
        <v>50.01048593350384</v>
      </c>
    </row>
    <row r="138" spans="1:8" s="30" customFormat="1" ht="22.5" customHeight="1">
      <c r="A138" s="90"/>
      <c r="B138" s="86"/>
      <c r="C138" s="90">
        <v>4010</v>
      </c>
      <c r="D138" s="46" t="s">
        <v>108</v>
      </c>
      <c r="E138" s="84">
        <v>0</v>
      </c>
      <c r="F138" s="84">
        <v>2771</v>
      </c>
      <c r="G138" s="84">
        <v>1194</v>
      </c>
      <c r="H138" s="108">
        <f t="shared" si="1"/>
        <v>43.08913749548899</v>
      </c>
    </row>
    <row r="139" spans="1:8" s="30" customFormat="1" ht="23.25" customHeight="1">
      <c r="A139" s="90"/>
      <c r="B139" s="86"/>
      <c r="C139" s="90">
        <v>4110</v>
      </c>
      <c r="D139" s="46" t="s">
        <v>110</v>
      </c>
      <c r="E139" s="84">
        <v>0</v>
      </c>
      <c r="F139" s="84">
        <v>420</v>
      </c>
      <c r="G139" s="84">
        <v>181</v>
      </c>
      <c r="H139" s="108">
        <f t="shared" si="1"/>
        <v>43.095238095238095</v>
      </c>
    </row>
    <row r="140" spans="1:8" s="30" customFormat="1" ht="21.75" customHeight="1">
      <c r="A140" s="90"/>
      <c r="B140" s="86"/>
      <c r="C140" s="90">
        <v>4120</v>
      </c>
      <c r="D140" s="46" t="s">
        <v>258</v>
      </c>
      <c r="E140" s="84">
        <v>0</v>
      </c>
      <c r="F140" s="84">
        <v>67</v>
      </c>
      <c r="G140" s="84">
        <v>29</v>
      </c>
      <c r="H140" s="108">
        <f t="shared" si="1"/>
        <v>43.28358208955223</v>
      </c>
    </row>
    <row r="141" spans="1:8" s="30" customFormat="1" ht="21" customHeight="1">
      <c r="A141" s="90"/>
      <c r="B141" s="86"/>
      <c r="C141" s="70">
        <v>4210</v>
      </c>
      <c r="D141" s="46" t="s">
        <v>116</v>
      </c>
      <c r="E141" s="84">
        <v>1410</v>
      </c>
      <c r="F141" s="84">
        <v>292</v>
      </c>
      <c r="G141" s="84">
        <v>191.41</v>
      </c>
      <c r="H141" s="108">
        <f t="shared" si="1"/>
        <v>65.5513698630137</v>
      </c>
    </row>
    <row r="142" spans="1:8" s="30" customFormat="1" ht="22.5">
      <c r="A142" s="90"/>
      <c r="B142" s="86"/>
      <c r="C142" s="70">
        <v>4700</v>
      </c>
      <c r="D142" s="46" t="s">
        <v>329</v>
      </c>
      <c r="E142" s="84">
        <v>500</v>
      </c>
      <c r="F142" s="84">
        <v>360</v>
      </c>
      <c r="G142" s="84">
        <v>360</v>
      </c>
      <c r="H142" s="108">
        <f t="shared" si="1"/>
        <v>100</v>
      </c>
    </row>
    <row r="143" spans="1:8" s="30" customFormat="1" ht="33.75">
      <c r="A143" s="90"/>
      <c r="B143" s="86"/>
      <c r="C143" s="70">
        <v>4740</v>
      </c>
      <c r="D143" s="46" t="s">
        <v>268</v>
      </c>
      <c r="E143" s="84">
        <v>1000</v>
      </c>
      <c r="F143" s="84">
        <v>0</v>
      </c>
      <c r="G143" s="84">
        <v>0</v>
      </c>
      <c r="H143" s="108">
        <v>0</v>
      </c>
    </row>
    <row r="144" spans="1:8" s="30" customFormat="1" ht="26.25" customHeight="1">
      <c r="A144" s="90"/>
      <c r="B144" s="86"/>
      <c r="C144" s="70">
        <v>4750</v>
      </c>
      <c r="D144" s="46" t="s">
        <v>3</v>
      </c>
      <c r="E144" s="84">
        <v>1000</v>
      </c>
      <c r="F144" s="84">
        <v>0</v>
      </c>
      <c r="G144" s="84">
        <v>0</v>
      </c>
      <c r="H144" s="108">
        <v>0</v>
      </c>
    </row>
    <row r="145" spans="1:8" s="30" customFormat="1" ht="21.75" customHeight="1">
      <c r="A145" s="90"/>
      <c r="B145" s="86">
        <v>75113</v>
      </c>
      <c r="C145" s="70"/>
      <c r="D145" s="46" t="s">
        <v>379</v>
      </c>
      <c r="E145" s="84">
        <f>SUM(E146:E154)</f>
        <v>0</v>
      </c>
      <c r="F145" s="84">
        <f>SUM(F146:F154)</f>
        <v>42172</v>
      </c>
      <c r="G145" s="84">
        <f>SUM(G146:G154)</f>
        <v>35931.369999999995</v>
      </c>
      <c r="H145" s="108">
        <f t="shared" si="1"/>
        <v>85.2019586455468</v>
      </c>
    </row>
    <row r="146" spans="1:8" s="30" customFormat="1" ht="21.75" customHeight="1">
      <c r="A146" s="90"/>
      <c r="B146" s="86"/>
      <c r="C146" s="70">
        <v>3030</v>
      </c>
      <c r="D146" s="46" t="s">
        <v>113</v>
      </c>
      <c r="E146" s="84">
        <v>0</v>
      </c>
      <c r="F146" s="84">
        <v>21240</v>
      </c>
      <c r="G146" s="84">
        <v>21240</v>
      </c>
      <c r="H146" s="108">
        <f t="shared" si="1"/>
        <v>100</v>
      </c>
    </row>
    <row r="147" spans="1:8" s="30" customFormat="1" ht="21.75" customHeight="1">
      <c r="A147" s="90"/>
      <c r="B147" s="86"/>
      <c r="C147" s="70">
        <v>4110</v>
      </c>
      <c r="D147" s="46" t="s">
        <v>110</v>
      </c>
      <c r="E147" s="84">
        <v>0</v>
      </c>
      <c r="F147" s="84">
        <v>579</v>
      </c>
      <c r="G147" s="84">
        <v>0</v>
      </c>
      <c r="H147" s="108">
        <f t="shared" si="1"/>
        <v>0</v>
      </c>
    </row>
    <row r="148" spans="1:8" s="30" customFormat="1" ht="21.75" customHeight="1">
      <c r="A148" s="90"/>
      <c r="B148" s="86"/>
      <c r="C148" s="70">
        <v>4120</v>
      </c>
      <c r="D148" s="46" t="s">
        <v>258</v>
      </c>
      <c r="E148" s="84">
        <v>0</v>
      </c>
      <c r="F148" s="84">
        <v>95</v>
      </c>
      <c r="G148" s="84">
        <v>0</v>
      </c>
      <c r="H148" s="108">
        <f t="shared" si="1"/>
        <v>0</v>
      </c>
    </row>
    <row r="149" spans="1:8" s="30" customFormat="1" ht="21.75" customHeight="1">
      <c r="A149" s="90"/>
      <c r="B149" s="86"/>
      <c r="C149" s="70">
        <v>4170</v>
      </c>
      <c r="D149" s="46" t="s">
        <v>226</v>
      </c>
      <c r="E149" s="84">
        <v>0</v>
      </c>
      <c r="F149" s="84">
        <v>7230</v>
      </c>
      <c r="G149" s="84">
        <v>5438.43</v>
      </c>
      <c r="H149" s="108">
        <f t="shared" si="1"/>
        <v>75.22033195020748</v>
      </c>
    </row>
    <row r="150" spans="1:8" s="30" customFormat="1" ht="21.75" customHeight="1">
      <c r="A150" s="90"/>
      <c r="B150" s="86"/>
      <c r="C150" s="70">
        <v>4210</v>
      </c>
      <c r="D150" s="46" t="s">
        <v>116</v>
      </c>
      <c r="E150" s="84">
        <v>0</v>
      </c>
      <c r="F150" s="84">
        <v>6688</v>
      </c>
      <c r="G150" s="84">
        <v>4872.87</v>
      </c>
      <c r="H150" s="108">
        <f t="shared" si="1"/>
        <v>72.85989832535886</v>
      </c>
    </row>
    <row r="151" spans="1:8" s="30" customFormat="1" ht="21.75" customHeight="1">
      <c r="A151" s="90"/>
      <c r="B151" s="86"/>
      <c r="C151" s="70">
        <v>4300</v>
      </c>
      <c r="D151" s="46" t="s">
        <v>103</v>
      </c>
      <c r="E151" s="84">
        <v>0</v>
      </c>
      <c r="F151" s="84">
        <v>2037</v>
      </c>
      <c r="G151" s="84">
        <v>2036.06</v>
      </c>
      <c r="H151" s="108">
        <f t="shared" si="1"/>
        <v>99.95385370643103</v>
      </c>
    </row>
    <row r="152" spans="1:8" s="30" customFormat="1" ht="21.75" customHeight="1">
      <c r="A152" s="90"/>
      <c r="B152" s="86"/>
      <c r="C152" s="70">
        <v>4410</v>
      </c>
      <c r="D152" s="46" t="s">
        <v>114</v>
      </c>
      <c r="E152" s="84">
        <v>0</v>
      </c>
      <c r="F152" s="84">
        <v>1105</v>
      </c>
      <c r="G152" s="84">
        <v>1104.99</v>
      </c>
      <c r="H152" s="108">
        <f t="shared" si="1"/>
        <v>99.99909502262445</v>
      </c>
    </row>
    <row r="153" spans="1:8" s="30" customFormat="1" ht="33.75">
      <c r="A153" s="90"/>
      <c r="B153" s="86"/>
      <c r="C153" s="70">
        <v>4740</v>
      </c>
      <c r="D153" s="46" t="s">
        <v>268</v>
      </c>
      <c r="E153" s="84">
        <v>0</v>
      </c>
      <c r="F153" s="84">
        <v>280</v>
      </c>
      <c r="G153" s="84">
        <v>269.32</v>
      </c>
      <c r="H153" s="108">
        <f t="shared" si="1"/>
        <v>96.18571428571428</v>
      </c>
    </row>
    <row r="154" spans="1:8" s="30" customFormat="1" ht="22.5">
      <c r="A154" s="90"/>
      <c r="B154" s="86"/>
      <c r="C154" s="70">
        <v>4750</v>
      </c>
      <c r="D154" s="14" t="s">
        <v>5</v>
      </c>
      <c r="E154" s="84">
        <v>0</v>
      </c>
      <c r="F154" s="84">
        <v>2918</v>
      </c>
      <c r="G154" s="84">
        <v>969.7</v>
      </c>
      <c r="H154" s="108">
        <f t="shared" si="1"/>
        <v>33.23166552433174</v>
      </c>
    </row>
    <row r="155" spans="1:8" s="9" customFormat="1" ht="24.75" customHeight="1">
      <c r="A155" s="41" t="s">
        <v>37</v>
      </c>
      <c r="B155" s="42"/>
      <c r="C155" s="43"/>
      <c r="D155" s="44" t="s">
        <v>123</v>
      </c>
      <c r="E155" s="45">
        <f>SUM(E158,E173,E191,E156)</f>
        <v>598253</v>
      </c>
      <c r="F155" s="45">
        <f>SUM(F158,F173,F191,F156)</f>
        <v>748253</v>
      </c>
      <c r="G155" s="45">
        <f>SUM(G158,G173,G191,G156)</f>
        <v>161687.41</v>
      </c>
      <c r="H155" s="38">
        <f t="shared" si="1"/>
        <v>21.608655093932132</v>
      </c>
    </row>
    <row r="156" spans="1:8" s="241" customFormat="1" ht="24.75" customHeight="1">
      <c r="A156" s="243"/>
      <c r="B156" s="244">
        <v>75411</v>
      </c>
      <c r="C156" s="245"/>
      <c r="D156" s="246" t="s">
        <v>390</v>
      </c>
      <c r="E156" s="247">
        <f>SUM(E157)</f>
        <v>0</v>
      </c>
      <c r="F156" s="247">
        <f>SUM(F157)</f>
        <v>150000</v>
      </c>
      <c r="G156" s="247">
        <f>SUM(G157)</f>
        <v>0</v>
      </c>
      <c r="H156" s="240">
        <f t="shared" si="1"/>
        <v>0</v>
      </c>
    </row>
    <row r="157" spans="1:8" s="241" customFormat="1" ht="56.25">
      <c r="A157" s="243"/>
      <c r="B157" s="244"/>
      <c r="C157" s="245">
        <v>6620</v>
      </c>
      <c r="D157" s="246" t="s">
        <v>391</v>
      </c>
      <c r="E157" s="247">
        <v>0</v>
      </c>
      <c r="F157" s="247">
        <v>150000</v>
      </c>
      <c r="G157" s="247">
        <v>0</v>
      </c>
      <c r="H157" s="240">
        <f t="shared" si="1"/>
        <v>0</v>
      </c>
    </row>
    <row r="158" spans="1:8" s="30" customFormat="1" ht="21.75" customHeight="1">
      <c r="A158" s="90"/>
      <c r="B158" s="86" t="s">
        <v>124</v>
      </c>
      <c r="C158" s="90"/>
      <c r="D158" s="46" t="s">
        <v>125</v>
      </c>
      <c r="E158" s="84">
        <f>SUM(E159:E172)</f>
        <v>184000</v>
      </c>
      <c r="F158" s="84">
        <f>SUM(F159:F172)</f>
        <v>184000</v>
      </c>
      <c r="G158" s="84">
        <f>SUM(G159:G172)</f>
        <v>52985.579999999994</v>
      </c>
      <c r="H158" s="108">
        <f t="shared" si="1"/>
        <v>28.79651086956521</v>
      </c>
    </row>
    <row r="159" spans="1:8" s="30" customFormat="1" ht="33.75">
      <c r="A159" s="90"/>
      <c r="B159" s="86"/>
      <c r="C159" s="90">
        <v>2820</v>
      </c>
      <c r="D159" s="46" t="s">
        <v>349</v>
      </c>
      <c r="E159" s="84">
        <v>10000</v>
      </c>
      <c r="F159" s="84">
        <v>10000</v>
      </c>
      <c r="G159" s="84">
        <v>0</v>
      </c>
      <c r="H159" s="108">
        <f t="shared" si="1"/>
        <v>0</v>
      </c>
    </row>
    <row r="160" spans="1:8" s="30" customFormat="1" ht="22.5">
      <c r="A160" s="90"/>
      <c r="B160" s="86"/>
      <c r="C160" s="90">
        <v>3020</v>
      </c>
      <c r="D160" s="46" t="s">
        <v>223</v>
      </c>
      <c r="E160" s="84">
        <v>19350</v>
      </c>
      <c r="F160" s="84">
        <v>19350</v>
      </c>
      <c r="G160" s="84">
        <v>1597.52</v>
      </c>
      <c r="H160" s="108">
        <f t="shared" si="1"/>
        <v>8.255917312661499</v>
      </c>
    </row>
    <row r="161" spans="1:8" s="30" customFormat="1" ht="21" customHeight="1">
      <c r="A161" s="90"/>
      <c r="B161" s="86"/>
      <c r="C161" s="90">
        <v>3030</v>
      </c>
      <c r="D161" s="46" t="s">
        <v>113</v>
      </c>
      <c r="E161" s="84">
        <v>15000</v>
      </c>
      <c r="F161" s="84">
        <v>15000</v>
      </c>
      <c r="G161" s="84">
        <v>12582.51</v>
      </c>
      <c r="H161" s="108">
        <f t="shared" si="1"/>
        <v>83.8834</v>
      </c>
    </row>
    <row r="162" spans="1:8" s="30" customFormat="1" ht="21" customHeight="1">
      <c r="A162" s="90"/>
      <c r="B162" s="86"/>
      <c r="C162" s="90">
        <v>4110</v>
      </c>
      <c r="D162" s="46" t="s">
        <v>110</v>
      </c>
      <c r="E162" s="84">
        <v>4550</v>
      </c>
      <c r="F162" s="84">
        <v>4550</v>
      </c>
      <c r="G162" s="84">
        <v>994.28</v>
      </c>
      <c r="H162" s="108">
        <f t="shared" si="1"/>
        <v>21.85230769230769</v>
      </c>
    </row>
    <row r="163" spans="1:8" s="30" customFormat="1" ht="21" customHeight="1">
      <c r="A163" s="90"/>
      <c r="B163" s="86"/>
      <c r="C163" s="90">
        <v>4120</v>
      </c>
      <c r="D163" s="46" t="s">
        <v>258</v>
      </c>
      <c r="E163" s="84">
        <v>700</v>
      </c>
      <c r="F163" s="84">
        <v>700</v>
      </c>
      <c r="G163" s="84">
        <v>0</v>
      </c>
      <c r="H163" s="108">
        <f t="shared" si="1"/>
        <v>0</v>
      </c>
    </row>
    <row r="164" spans="1:8" s="30" customFormat="1" ht="21" customHeight="1">
      <c r="A164" s="90"/>
      <c r="B164" s="86"/>
      <c r="C164" s="70">
        <v>4170</v>
      </c>
      <c r="D164" s="46" t="s">
        <v>226</v>
      </c>
      <c r="E164" s="84">
        <v>28500</v>
      </c>
      <c r="F164" s="84">
        <v>28500</v>
      </c>
      <c r="G164" s="84">
        <v>13763.45</v>
      </c>
      <c r="H164" s="108">
        <f t="shared" si="1"/>
        <v>48.29280701754386</v>
      </c>
    </row>
    <row r="165" spans="1:8" s="30" customFormat="1" ht="21" customHeight="1">
      <c r="A165" s="90"/>
      <c r="B165" s="86"/>
      <c r="C165" s="70">
        <v>4210</v>
      </c>
      <c r="D165" s="46" t="s">
        <v>116</v>
      </c>
      <c r="E165" s="84">
        <v>52500</v>
      </c>
      <c r="F165" s="84">
        <v>52330</v>
      </c>
      <c r="G165" s="84">
        <v>2160.57</v>
      </c>
      <c r="H165" s="108">
        <f t="shared" si="1"/>
        <v>4.128740684120008</v>
      </c>
    </row>
    <row r="166" spans="1:8" s="30" customFormat="1" ht="21" customHeight="1">
      <c r="A166" s="90"/>
      <c r="B166" s="86"/>
      <c r="C166" s="70">
        <v>4260</v>
      </c>
      <c r="D166" s="46" t="s">
        <v>119</v>
      </c>
      <c r="E166" s="84">
        <v>15000</v>
      </c>
      <c r="F166" s="84">
        <v>15000</v>
      </c>
      <c r="G166" s="84">
        <v>9878.2</v>
      </c>
      <c r="H166" s="108">
        <f t="shared" si="1"/>
        <v>65.85466666666667</v>
      </c>
    </row>
    <row r="167" spans="1:8" s="30" customFormat="1" ht="21" customHeight="1">
      <c r="A167" s="90"/>
      <c r="B167" s="86"/>
      <c r="C167" s="70">
        <v>4270</v>
      </c>
      <c r="D167" s="46" t="s">
        <v>102</v>
      </c>
      <c r="E167" s="84">
        <v>13000</v>
      </c>
      <c r="F167" s="84">
        <v>13000</v>
      </c>
      <c r="G167" s="84">
        <v>6760.57</v>
      </c>
      <c r="H167" s="108">
        <f t="shared" si="1"/>
        <v>52.004384615384616</v>
      </c>
    </row>
    <row r="168" spans="1:8" s="30" customFormat="1" ht="21" customHeight="1">
      <c r="A168" s="90"/>
      <c r="B168" s="86"/>
      <c r="C168" s="70">
        <v>4280</v>
      </c>
      <c r="D168" s="46" t="s">
        <v>257</v>
      </c>
      <c r="E168" s="84">
        <v>6000</v>
      </c>
      <c r="F168" s="84">
        <v>6000</v>
      </c>
      <c r="G168" s="84">
        <v>100</v>
      </c>
      <c r="H168" s="108">
        <f t="shared" si="1"/>
        <v>1.6666666666666667</v>
      </c>
    </row>
    <row r="169" spans="1:8" s="30" customFormat="1" ht="21" customHeight="1">
      <c r="A169" s="90"/>
      <c r="B169" s="86"/>
      <c r="C169" s="70">
        <v>4300</v>
      </c>
      <c r="D169" s="46" t="s">
        <v>103</v>
      </c>
      <c r="E169" s="84">
        <v>5400</v>
      </c>
      <c r="F169" s="84">
        <v>5400</v>
      </c>
      <c r="G169" s="84">
        <v>513.96</v>
      </c>
      <c r="H169" s="108">
        <f aca="true" t="shared" si="2" ref="H169:H230">G169/F169*100</f>
        <v>9.517777777777777</v>
      </c>
    </row>
    <row r="170" spans="1:8" s="30" customFormat="1" ht="21" customHeight="1">
      <c r="A170" s="90"/>
      <c r="B170" s="86"/>
      <c r="C170" s="70">
        <v>4410</v>
      </c>
      <c r="D170" s="46" t="s">
        <v>114</v>
      </c>
      <c r="E170" s="84">
        <v>4000</v>
      </c>
      <c r="F170" s="84">
        <v>4000</v>
      </c>
      <c r="G170" s="84">
        <v>1484.64</v>
      </c>
      <c r="H170" s="108">
        <f t="shared" si="2"/>
        <v>37.11600000000001</v>
      </c>
    </row>
    <row r="171" spans="1:8" s="30" customFormat="1" ht="21" customHeight="1">
      <c r="A171" s="90"/>
      <c r="B171" s="86"/>
      <c r="C171" s="70">
        <v>4430</v>
      </c>
      <c r="D171" s="46" t="s">
        <v>118</v>
      </c>
      <c r="E171" s="84">
        <v>10000</v>
      </c>
      <c r="F171" s="84">
        <v>10000</v>
      </c>
      <c r="G171" s="84">
        <v>2980</v>
      </c>
      <c r="H171" s="108">
        <f t="shared" si="2"/>
        <v>29.799999999999997</v>
      </c>
    </row>
    <row r="172" spans="1:8" s="30" customFormat="1" ht="24.75" customHeight="1">
      <c r="A172" s="90"/>
      <c r="B172" s="86"/>
      <c r="C172" s="70">
        <v>6050</v>
      </c>
      <c r="D172" s="46" t="s">
        <v>97</v>
      </c>
      <c r="E172" s="84">
        <v>0</v>
      </c>
      <c r="F172" s="84">
        <v>170</v>
      </c>
      <c r="G172" s="84">
        <v>169.88</v>
      </c>
      <c r="H172" s="108">
        <f t="shared" si="2"/>
        <v>99.92941176470588</v>
      </c>
    </row>
    <row r="173" spans="1:8" s="30" customFormat="1" ht="21.75" customHeight="1">
      <c r="A173" s="90"/>
      <c r="B173" s="86">
        <v>75416</v>
      </c>
      <c r="C173" s="90"/>
      <c r="D173" s="46" t="s">
        <v>40</v>
      </c>
      <c r="E173" s="84">
        <f>SUM(E174:E190)</f>
        <v>259253</v>
      </c>
      <c r="F173" s="84">
        <f>SUM(F174:F190)</f>
        <v>259253</v>
      </c>
      <c r="G173" s="84">
        <f>SUM(G174:G190)</f>
        <v>106201.83</v>
      </c>
      <c r="H173" s="108">
        <f t="shared" si="2"/>
        <v>40.96455200132689</v>
      </c>
    </row>
    <row r="174" spans="1:8" s="30" customFormat="1" ht="21" customHeight="1">
      <c r="A174" s="90"/>
      <c r="B174" s="86"/>
      <c r="C174" s="70">
        <v>3020</v>
      </c>
      <c r="D174" s="46" t="s">
        <v>223</v>
      </c>
      <c r="E174" s="84">
        <v>6045</v>
      </c>
      <c r="F174" s="84">
        <v>6045</v>
      </c>
      <c r="G174" s="84">
        <v>1314.8</v>
      </c>
      <c r="H174" s="108">
        <f t="shared" si="2"/>
        <v>21.750206782464847</v>
      </c>
    </row>
    <row r="175" spans="1:8" s="30" customFormat="1" ht="21" customHeight="1">
      <c r="A175" s="90"/>
      <c r="B175" s="86"/>
      <c r="C175" s="70">
        <v>4010</v>
      </c>
      <c r="D175" s="46" t="s">
        <v>108</v>
      </c>
      <c r="E175" s="84">
        <v>176055</v>
      </c>
      <c r="F175" s="84">
        <v>176055</v>
      </c>
      <c r="G175" s="84">
        <v>73731</v>
      </c>
      <c r="H175" s="108">
        <f t="shared" si="2"/>
        <v>41.87952628439976</v>
      </c>
    </row>
    <row r="176" spans="1:8" s="30" customFormat="1" ht="21" customHeight="1">
      <c r="A176" s="90"/>
      <c r="B176" s="86"/>
      <c r="C176" s="70">
        <v>4040</v>
      </c>
      <c r="D176" s="46" t="s">
        <v>109</v>
      </c>
      <c r="E176" s="84">
        <v>10000</v>
      </c>
      <c r="F176" s="84">
        <v>10000</v>
      </c>
      <c r="G176" s="84">
        <v>8239.36</v>
      </c>
      <c r="H176" s="108">
        <f t="shared" si="2"/>
        <v>82.3936</v>
      </c>
    </row>
    <row r="177" spans="1:8" s="30" customFormat="1" ht="21" customHeight="1">
      <c r="A177" s="90"/>
      <c r="B177" s="86"/>
      <c r="C177" s="70">
        <v>4110</v>
      </c>
      <c r="D177" s="46" t="s">
        <v>110</v>
      </c>
      <c r="E177" s="84">
        <v>28487</v>
      </c>
      <c r="F177" s="84">
        <v>28487</v>
      </c>
      <c r="G177" s="84">
        <v>7537.08</v>
      </c>
      <c r="H177" s="108">
        <f t="shared" si="2"/>
        <v>26.45796328149682</v>
      </c>
    </row>
    <row r="178" spans="1:8" s="30" customFormat="1" ht="21" customHeight="1">
      <c r="A178" s="90"/>
      <c r="B178" s="86"/>
      <c r="C178" s="70">
        <v>4120</v>
      </c>
      <c r="D178" s="46" t="s">
        <v>111</v>
      </c>
      <c r="E178" s="84">
        <v>4491</v>
      </c>
      <c r="F178" s="84">
        <v>4491</v>
      </c>
      <c r="G178" s="84">
        <v>1820.72</v>
      </c>
      <c r="H178" s="108">
        <f t="shared" si="2"/>
        <v>40.54152749944333</v>
      </c>
    </row>
    <row r="179" spans="1:8" s="30" customFormat="1" ht="21" customHeight="1">
      <c r="A179" s="90"/>
      <c r="B179" s="86"/>
      <c r="C179" s="70">
        <v>4210</v>
      </c>
      <c r="D179" s="46" t="s">
        <v>116</v>
      </c>
      <c r="E179" s="84">
        <v>12900</v>
      </c>
      <c r="F179" s="84">
        <v>12900</v>
      </c>
      <c r="G179" s="84">
        <v>2738.98</v>
      </c>
      <c r="H179" s="108">
        <f t="shared" si="2"/>
        <v>21.232403100775194</v>
      </c>
    </row>
    <row r="180" spans="1:8" s="30" customFormat="1" ht="21" customHeight="1">
      <c r="A180" s="90"/>
      <c r="B180" s="86"/>
      <c r="C180" s="70">
        <v>4270</v>
      </c>
      <c r="D180" s="46" t="s">
        <v>102</v>
      </c>
      <c r="E180" s="84">
        <v>2000</v>
      </c>
      <c r="F180" s="84">
        <v>2000</v>
      </c>
      <c r="G180" s="84">
        <v>115</v>
      </c>
      <c r="H180" s="108">
        <f t="shared" si="2"/>
        <v>5.75</v>
      </c>
    </row>
    <row r="181" spans="1:8" s="30" customFormat="1" ht="21" customHeight="1">
      <c r="A181" s="90"/>
      <c r="B181" s="86"/>
      <c r="C181" s="70">
        <v>4280</v>
      </c>
      <c r="D181" s="46" t="s">
        <v>257</v>
      </c>
      <c r="E181" s="84">
        <v>1200</v>
      </c>
      <c r="F181" s="84">
        <v>1200</v>
      </c>
      <c r="G181" s="84">
        <v>100</v>
      </c>
      <c r="H181" s="108">
        <f t="shared" si="2"/>
        <v>8.333333333333332</v>
      </c>
    </row>
    <row r="182" spans="1:8" s="30" customFormat="1" ht="21" customHeight="1">
      <c r="A182" s="90"/>
      <c r="B182" s="86"/>
      <c r="C182" s="70">
        <v>4300</v>
      </c>
      <c r="D182" s="46" t="s">
        <v>103</v>
      </c>
      <c r="E182" s="84">
        <v>3000</v>
      </c>
      <c r="F182" s="84">
        <v>3000</v>
      </c>
      <c r="G182" s="84">
        <v>1202.47</v>
      </c>
      <c r="H182" s="108">
        <f t="shared" si="2"/>
        <v>40.08233333333334</v>
      </c>
    </row>
    <row r="183" spans="1:8" s="30" customFormat="1" ht="22.5">
      <c r="A183" s="90"/>
      <c r="B183" s="86"/>
      <c r="C183" s="70">
        <v>4360</v>
      </c>
      <c r="D183" s="46" t="s">
        <v>270</v>
      </c>
      <c r="E183" s="84">
        <v>1800</v>
      </c>
      <c r="F183" s="84">
        <v>1800</v>
      </c>
      <c r="G183" s="84">
        <v>731.98</v>
      </c>
      <c r="H183" s="108">
        <f t="shared" si="2"/>
        <v>40.66555555555556</v>
      </c>
    </row>
    <row r="184" spans="1:8" s="30" customFormat="1" ht="22.5">
      <c r="A184" s="90"/>
      <c r="B184" s="86"/>
      <c r="C184" s="70">
        <v>4400</v>
      </c>
      <c r="D184" s="46" t="s">
        <v>316</v>
      </c>
      <c r="E184" s="84">
        <v>1000</v>
      </c>
      <c r="F184" s="84">
        <v>904</v>
      </c>
      <c r="G184" s="84">
        <v>558</v>
      </c>
      <c r="H184" s="108">
        <f t="shared" si="2"/>
        <v>61.72566371681416</v>
      </c>
    </row>
    <row r="185" spans="1:8" s="30" customFormat="1" ht="21" customHeight="1">
      <c r="A185" s="90"/>
      <c r="B185" s="86"/>
      <c r="C185" s="70">
        <v>4410</v>
      </c>
      <c r="D185" s="46" t="s">
        <v>114</v>
      </c>
      <c r="E185" s="84">
        <v>1200</v>
      </c>
      <c r="F185" s="84">
        <v>1200</v>
      </c>
      <c r="G185" s="84">
        <v>304.02</v>
      </c>
      <c r="H185" s="108">
        <f t="shared" si="2"/>
        <v>25.334999999999997</v>
      </c>
    </row>
    <row r="186" spans="1:8" s="30" customFormat="1" ht="21" customHeight="1">
      <c r="A186" s="90"/>
      <c r="B186" s="86"/>
      <c r="C186" s="73">
        <v>4430</v>
      </c>
      <c r="D186" s="46" t="s">
        <v>118</v>
      </c>
      <c r="E186" s="84">
        <v>3500</v>
      </c>
      <c r="F186" s="84">
        <v>3500</v>
      </c>
      <c r="G186" s="84">
        <v>2848.5</v>
      </c>
      <c r="H186" s="108">
        <f t="shared" si="2"/>
        <v>81.38571428571429</v>
      </c>
    </row>
    <row r="187" spans="1:8" s="30" customFormat="1" ht="21" customHeight="1">
      <c r="A187" s="90"/>
      <c r="B187" s="86"/>
      <c r="C187" s="73">
        <v>4440</v>
      </c>
      <c r="D187" s="46" t="s">
        <v>112</v>
      </c>
      <c r="E187" s="84">
        <v>4875</v>
      </c>
      <c r="F187" s="84">
        <v>4875</v>
      </c>
      <c r="G187" s="84">
        <v>4000</v>
      </c>
      <c r="H187" s="108">
        <f t="shared" si="2"/>
        <v>82.05128205128204</v>
      </c>
    </row>
    <row r="188" spans="1:8" s="30" customFormat="1" ht="21" customHeight="1">
      <c r="A188" s="90"/>
      <c r="B188" s="86"/>
      <c r="C188" s="73">
        <v>4510</v>
      </c>
      <c r="D188" s="46" t="s">
        <v>177</v>
      </c>
      <c r="E188" s="84">
        <v>200</v>
      </c>
      <c r="F188" s="84">
        <v>200</v>
      </c>
      <c r="G188" s="84">
        <v>0</v>
      </c>
      <c r="H188" s="108">
        <f t="shared" si="2"/>
        <v>0</v>
      </c>
    </row>
    <row r="189" spans="1:8" s="30" customFormat="1" ht="21" customHeight="1">
      <c r="A189" s="90"/>
      <c r="B189" s="86"/>
      <c r="C189" s="73">
        <v>4580</v>
      </c>
      <c r="D189" s="46" t="s">
        <v>26</v>
      </c>
      <c r="E189" s="84">
        <v>0</v>
      </c>
      <c r="F189" s="84">
        <v>96</v>
      </c>
      <c r="G189" s="84">
        <v>54.92</v>
      </c>
      <c r="H189" s="108">
        <f t="shared" si="2"/>
        <v>57.208333333333336</v>
      </c>
    </row>
    <row r="190" spans="1:8" s="30" customFormat="1" ht="22.5">
      <c r="A190" s="90"/>
      <c r="B190" s="86"/>
      <c r="C190" s="73">
        <v>4700</v>
      </c>
      <c r="D190" s="46" t="s">
        <v>329</v>
      </c>
      <c r="E190" s="84">
        <v>2500</v>
      </c>
      <c r="F190" s="84">
        <v>2500</v>
      </c>
      <c r="G190" s="84">
        <v>905</v>
      </c>
      <c r="H190" s="108">
        <f t="shared" si="2"/>
        <v>36.199999999999996</v>
      </c>
    </row>
    <row r="191" spans="1:8" s="30" customFormat="1" ht="21.75" customHeight="1">
      <c r="A191" s="90"/>
      <c r="B191" s="86" t="s">
        <v>126</v>
      </c>
      <c r="C191" s="90"/>
      <c r="D191" s="46" t="s">
        <v>21</v>
      </c>
      <c r="E191" s="84">
        <f>SUM(E192:E193)</f>
        <v>155000</v>
      </c>
      <c r="F191" s="84">
        <f>SUM(F192:F193)</f>
        <v>155000</v>
      </c>
      <c r="G191" s="84">
        <f>SUM(G192:G193)</f>
        <v>2500</v>
      </c>
      <c r="H191" s="108">
        <f t="shared" si="2"/>
        <v>1.6129032258064515</v>
      </c>
    </row>
    <row r="192" spans="1:8" s="30" customFormat="1" ht="21" customHeight="1">
      <c r="A192" s="90"/>
      <c r="B192" s="86"/>
      <c r="C192" s="73">
        <v>4430</v>
      </c>
      <c r="D192" s="46" t="s">
        <v>118</v>
      </c>
      <c r="E192" s="84">
        <v>5000</v>
      </c>
      <c r="F192" s="84">
        <v>5000</v>
      </c>
      <c r="G192" s="84">
        <v>2500</v>
      </c>
      <c r="H192" s="108">
        <f t="shared" si="2"/>
        <v>50</v>
      </c>
    </row>
    <row r="193" spans="1:8" s="30" customFormat="1" ht="21" customHeight="1">
      <c r="A193" s="90"/>
      <c r="B193" s="86"/>
      <c r="C193" s="73">
        <v>6050</v>
      </c>
      <c r="D193" s="46" t="s">
        <v>97</v>
      </c>
      <c r="E193" s="84">
        <v>150000</v>
      </c>
      <c r="F193" s="84">
        <v>150000</v>
      </c>
      <c r="G193" s="84">
        <v>0</v>
      </c>
      <c r="H193" s="108">
        <f t="shared" si="2"/>
        <v>0</v>
      </c>
    </row>
    <row r="194" spans="1:8" s="49" customFormat="1" ht="72">
      <c r="A194" s="43">
        <v>756</v>
      </c>
      <c r="B194" s="67"/>
      <c r="C194" s="66"/>
      <c r="D194" s="44" t="s">
        <v>338</v>
      </c>
      <c r="E194" s="45">
        <f>SUM(E195)</f>
        <v>109900</v>
      </c>
      <c r="F194" s="45">
        <f>SUM(F195)</f>
        <v>109900</v>
      </c>
      <c r="G194" s="45">
        <f>SUM(G195)</f>
        <v>49456.94</v>
      </c>
      <c r="H194" s="38">
        <f t="shared" si="2"/>
        <v>45.0017652411283</v>
      </c>
    </row>
    <row r="195" spans="1:8" s="30" customFormat="1" ht="22.5">
      <c r="A195" s="90"/>
      <c r="B195" s="86">
        <v>75647</v>
      </c>
      <c r="C195" s="73"/>
      <c r="D195" s="46" t="s">
        <v>212</v>
      </c>
      <c r="E195" s="84">
        <f>SUM(E196:E203)</f>
        <v>109900</v>
      </c>
      <c r="F195" s="84">
        <f>SUM(F196:F203)</f>
        <v>109900</v>
      </c>
      <c r="G195" s="84">
        <f>SUM(G196:G203)</f>
        <v>49456.94</v>
      </c>
      <c r="H195" s="108">
        <f t="shared" si="2"/>
        <v>45.0017652411283</v>
      </c>
    </row>
    <row r="196" spans="1:8" s="30" customFormat="1" ht="24.75" customHeight="1">
      <c r="A196" s="90"/>
      <c r="B196" s="86"/>
      <c r="C196" s="73">
        <v>4100</v>
      </c>
      <c r="D196" s="46" t="s">
        <v>121</v>
      </c>
      <c r="E196" s="84">
        <v>40000</v>
      </c>
      <c r="F196" s="84">
        <v>40000</v>
      </c>
      <c r="G196" s="84">
        <v>18055.15</v>
      </c>
      <c r="H196" s="108">
        <f t="shared" si="2"/>
        <v>45.13787500000001</v>
      </c>
    </row>
    <row r="197" spans="1:8" s="30" customFormat="1" ht="23.25" customHeight="1">
      <c r="A197" s="90"/>
      <c r="B197" s="86"/>
      <c r="C197" s="73">
        <v>4170</v>
      </c>
      <c r="D197" s="46" t="s">
        <v>226</v>
      </c>
      <c r="E197" s="84">
        <v>5000</v>
      </c>
      <c r="F197" s="84">
        <v>5000</v>
      </c>
      <c r="G197" s="84">
        <v>0</v>
      </c>
      <c r="H197" s="108">
        <f t="shared" si="2"/>
        <v>0</v>
      </c>
    </row>
    <row r="198" spans="1:8" s="30" customFormat="1" ht="21" customHeight="1">
      <c r="A198" s="90"/>
      <c r="B198" s="86"/>
      <c r="C198" s="73">
        <v>4210</v>
      </c>
      <c r="D198" s="46" t="s">
        <v>96</v>
      </c>
      <c r="E198" s="84">
        <v>2000</v>
      </c>
      <c r="F198" s="84">
        <v>2000</v>
      </c>
      <c r="G198" s="84">
        <v>1297.27</v>
      </c>
      <c r="H198" s="108">
        <f t="shared" si="2"/>
        <v>64.8635</v>
      </c>
    </row>
    <row r="199" spans="1:8" s="30" customFormat="1" ht="24" customHeight="1">
      <c r="A199" s="90"/>
      <c r="B199" s="86"/>
      <c r="C199" s="73">
        <v>4300</v>
      </c>
      <c r="D199" s="46" t="s">
        <v>103</v>
      </c>
      <c r="E199" s="84">
        <v>20000</v>
      </c>
      <c r="F199" s="84">
        <v>20000</v>
      </c>
      <c r="G199" s="84">
        <v>11037</v>
      </c>
      <c r="H199" s="108">
        <f t="shared" si="2"/>
        <v>55.184999999999995</v>
      </c>
    </row>
    <row r="200" spans="1:8" s="30" customFormat="1" ht="21" customHeight="1">
      <c r="A200" s="90"/>
      <c r="B200" s="86"/>
      <c r="C200" s="73">
        <v>4430</v>
      </c>
      <c r="D200" s="46" t="s">
        <v>118</v>
      </c>
      <c r="E200" s="84">
        <v>4900</v>
      </c>
      <c r="F200" s="84">
        <v>4900</v>
      </c>
      <c r="G200" s="84">
        <v>0</v>
      </c>
      <c r="H200" s="108">
        <f t="shared" si="2"/>
        <v>0</v>
      </c>
    </row>
    <row r="201" spans="1:8" s="30" customFormat="1" ht="22.5">
      <c r="A201" s="90"/>
      <c r="B201" s="86"/>
      <c r="C201" s="73">
        <v>4610</v>
      </c>
      <c r="D201" s="46" t="s">
        <v>214</v>
      </c>
      <c r="E201" s="84">
        <v>34000</v>
      </c>
      <c r="F201" s="84">
        <v>34000</v>
      </c>
      <c r="G201" s="84">
        <v>18683.22</v>
      </c>
      <c r="H201" s="108">
        <f t="shared" si="2"/>
        <v>54.950647058823535</v>
      </c>
    </row>
    <row r="202" spans="1:8" s="30" customFormat="1" ht="33.75">
      <c r="A202" s="90"/>
      <c r="B202" s="86"/>
      <c r="C202" s="73">
        <v>4740</v>
      </c>
      <c r="D202" s="46" t="s">
        <v>268</v>
      </c>
      <c r="E202" s="84">
        <v>2000</v>
      </c>
      <c r="F202" s="84">
        <v>2000</v>
      </c>
      <c r="G202" s="84">
        <v>384.3</v>
      </c>
      <c r="H202" s="108">
        <f t="shared" si="2"/>
        <v>19.215</v>
      </c>
    </row>
    <row r="203" spans="1:8" s="30" customFormat="1" ht="23.25" customHeight="1">
      <c r="A203" s="90"/>
      <c r="B203" s="86"/>
      <c r="C203" s="73">
        <v>4750</v>
      </c>
      <c r="D203" s="14" t="s">
        <v>5</v>
      </c>
      <c r="E203" s="84">
        <v>2000</v>
      </c>
      <c r="F203" s="84">
        <v>2000</v>
      </c>
      <c r="G203" s="84">
        <v>0</v>
      </c>
      <c r="H203" s="108">
        <f t="shared" si="2"/>
        <v>0</v>
      </c>
    </row>
    <row r="204" spans="1:8" s="9" customFormat="1" ht="21.75" customHeight="1">
      <c r="A204" s="41" t="s">
        <v>127</v>
      </c>
      <c r="B204" s="42"/>
      <c r="C204" s="43"/>
      <c r="D204" s="44" t="s">
        <v>128</v>
      </c>
      <c r="E204" s="45">
        <f>SUM(E205)</f>
        <v>356637</v>
      </c>
      <c r="F204" s="45">
        <f>SUM(F205)</f>
        <v>356637</v>
      </c>
      <c r="G204" s="45">
        <f>SUM(G205)</f>
        <v>216690.84</v>
      </c>
      <c r="H204" s="38">
        <f t="shared" si="2"/>
        <v>60.75949494864526</v>
      </c>
    </row>
    <row r="205" spans="1:8" s="30" customFormat="1" ht="33.75">
      <c r="A205" s="70"/>
      <c r="B205" s="86" t="s">
        <v>129</v>
      </c>
      <c r="C205" s="90"/>
      <c r="D205" s="46" t="s">
        <v>130</v>
      </c>
      <c r="E205" s="84">
        <f>SUM(E206:E206)</f>
        <v>356637</v>
      </c>
      <c r="F205" s="84">
        <f>SUM(F206:F206)</f>
        <v>356637</v>
      </c>
      <c r="G205" s="84">
        <f>SUM(G206:G206)</f>
        <v>216690.84</v>
      </c>
      <c r="H205" s="108">
        <f t="shared" si="2"/>
        <v>60.75949494864526</v>
      </c>
    </row>
    <row r="206" spans="1:8" s="30" customFormat="1" ht="56.25">
      <c r="A206" s="70"/>
      <c r="B206" s="91"/>
      <c r="C206" s="90">
        <v>8070</v>
      </c>
      <c r="D206" s="46" t="s">
        <v>340</v>
      </c>
      <c r="E206" s="84">
        <v>356637</v>
      </c>
      <c r="F206" s="84">
        <v>356637</v>
      </c>
      <c r="G206" s="84">
        <v>216690.84</v>
      </c>
      <c r="H206" s="108">
        <f t="shared" si="2"/>
        <v>60.75949494864526</v>
      </c>
    </row>
    <row r="207" spans="1:8" s="9" customFormat="1" ht="24.75" customHeight="1">
      <c r="A207" s="41" t="s">
        <v>64</v>
      </c>
      <c r="B207" s="42"/>
      <c r="C207" s="43"/>
      <c r="D207" s="44" t="s">
        <v>68</v>
      </c>
      <c r="E207" s="45">
        <f>SUM(E208)</f>
        <v>2217300</v>
      </c>
      <c r="F207" s="45">
        <f>SUM(F208)</f>
        <v>887795</v>
      </c>
      <c r="G207" s="45">
        <f>SUM(G208)</f>
        <v>0</v>
      </c>
      <c r="H207" s="38">
        <f t="shared" si="2"/>
        <v>0</v>
      </c>
    </row>
    <row r="208" spans="1:8" s="30" customFormat="1" ht="21.75" customHeight="1">
      <c r="A208" s="70"/>
      <c r="B208" s="86" t="s">
        <v>131</v>
      </c>
      <c r="C208" s="90"/>
      <c r="D208" s="46" t="s">
        <v>132</v>
      </c>
      <c r="E208" s="84">
        <f>SUM(E209:E210)</f>
        <v>2217300</v>
      </c>
      <c r="F208" s="84">
        <f>SUM(F209:F210)</f>
        <v>887795</v>
      </c>
      <c r="G208" s="84">
        <f>SUM(G209:G210)</f>
        <v>0</v>
      </c>
      <c r="H208" s="108">
        <f t="shared" si="2"/>
        <v>0</v>
      </c>
    </row>
    <row r="209" spans="1:8" s="30" customFormat="1" ht="21" customHeight="1">
      <c r="A209" s="70"/>
      <c r="B209" s="91"/>
      <c r="C209" s="90">
        <v>4810</v>
      </c>
      <c r="D209" s="46" t="s">
        <v>133</v>
      </c>
      <c r="E209" s="84">
        <v>1347300</v>
      </c>
      <c r="F209" s="84">
        <v>467795</v>
      </c>
      <c r="G209" s="84">
        <v>0</v>
      </c>
      <c r="H209" s="108">
        <f t="shared" si="2"/>
        <v>0</v>
      </c>
    </row>
    <row r="210" spans="1:8" s="30" customFormat="1" ht="25.5" customHeight="1">
      <c r="A210" s="70"/>
      <c r="B210" s="91"/>
      <c r="C210" s="90">
        <v>6800</v>
      </c>
      <c r="D210" s="46" t="s">
        <v>342</v>
      </c>
      <c r="E210" s="84">
        <v>870000</v>
      </c>
      <c r="F210" s="84">
        <v>420000</v>
      </c>
      <c r="G210" s="84">
        <v>0</v>
      </c>
      <c r="H210" s="108">
        <f t="shared" si="2"/>
        <v>0</v>
      </c>
    </row>
    <row r="211" spans="1:8" s="9" customFormat="1" ht="22.5" customHeight="1">
      <c r="A211" s="41" t="s">
        <v>134</v>
      </c>
      <c r="B211" s="42"/>
      <c r="C211" s="43"/>
      <c r="D211" s="44" t="s">
        <v>135</v>
      </c>
      <c r="E211" s="45">
        <f>SUM(E212,E240,E254,E258,E284,E291,E296,E307)</f>
        <v>25868430</v>
      </c>
      <c r="F211" s="45">
        <f>SUM(F212,F240,F254,F258,F284,F291,F296,F307)</f>
        <v>26003169</v>
      </c>
      <c r="G211" s="45">
        <f>SUM(G212,G240,G254,G258,G284,G291,G296,G307)</f>
        <v>11439850.57</v>
      </c>
      <c r="H211" s="38">
        <f t="shared" si="2"/>
        <v>43.994063069774306</v>
      </c>
    </row>
    <row r="212" spans="1:8" s="30" customFormat="1" ht="20.25" customHeight="1">
      <c r="A212" s="70"/>
      <c r="B212" s="86" t="s">
        <v>136</v>
      </c>
      <c r="C212" s="90"/>
      <c r="D212" s="46" t="s">
        <v>73</v>
      </c>
      <c r="E212" s="84">
        <f>SUM(E213:E239)</f>
        <v>12420346</v>
      </c>
      <c r="F212" s="84">
        <f>SUM(F213:F239)</f>
        <v>12509664</v>
      </c>
      <c r="G212" s="84">
        <f>SUM(G213:G239)</f>
        <v>6013460.45</v>
      </c>
      <c r="H212" s="108">
        <f t="shared" si="2"/>
        <v>48.070519320103244</v>
      </c>
    </row>
    <row r="213" spans="1:8" s="30" customFormat="1" ht="25.5" customHeight="1">
      <c r="A213" s="70"/>
      <c r="B213" s="86"/>
      <c r="C213" s="90">
        <v>2540</v>
      </c>
      <c r="D213" s="46" t="s">
        <v>216</v>
      </c>
      <c r="E213" s="84">
        <v>447149</v>
      </c>
      <c r="F213" s="84">
        <v>447149</v>
      </c>
      <c r="G213" s="84">
        <v>223589</v>
      </c>
      <c r="H213" s="108">
        <f t="shared" si="2"/>
        <v>50.003242766952404</v>
      </c>
    </row>
    <row r="214" spans="1:8" s="30" customFormat="1" ht="22.5">
      <c r="A214" s="70"/>
      <c r="B214" s="86"/>
      <c r="C214" s="70">
        <v>3020</v>
      </c>
      <c r="D214" s="46" t="s">
        <v>250</v>
      </c>
      <c r="E214" s="84">
        <v>195991</v>
      </c>
      <c r="F214" s="84">
        <v>195991</v>
      </c>
      <c r="G214" s="84">
        <v>96314.29</v>
      </c>
      <c r="H214" s="108">
        <f t="shared" si="2"/>
        <v>49.14220040716155</v>
      </c>
    </row>
    <row r="215" spans="1:8" s="30" customFormat="1" ht="22.5" customHeight="1">
      <c r="A215" s="70"/>
      <c r="B215" s="86"/>
      <c r="C215" s="70">
        <v>4010</v>
      </c>
      <c r="D215" s="46" t="s">
        <v>108</v>
      </c>
      <c r="E215" s="84">
        <v>7107101</v>
      </c>
      <c r="F215" s="84">
        <v>7121027</v>
      </c>
      <c r="G215" s="84">
        <v>3390532.17</v>
      </c>
      <c r="H215" s="108">
        <f t="shared" si="2"/>
        <v>47.61296607919054</v>
      </c>
    </row>
    <row r="216" spans="1:8" s="30" customFormat="1" ht="21" customHeight="1">
      <c r="A216" s="70"/>
      <c r="B216" s="86"/>
      <c r="C216" s="70">
        <v>4040</v>
      </c>
      <c r="D216" s="46" t="s">
        <v>109</v>
      </c>
      <c r="E216" s="84">
        <v>551652</v>
      </c>
      <c r="F216" s="84">
        <v>533263</v>
      </c>
      <c r="G216" s="84">
        <v>533259.38</v>
      </c>
      <c r="H216" s="108">
        <f t="shared" si="2"/>
        <v>99.99932116047803</v>
      </c>
    </row>
    <row r="217" spans="1:8" s="30" customFormat="1" ht="21" customHeight="1">
      <c r="A217" s="70"/>
      <c r="B217" s="86"/>
      <c r="C217" s="70">
        <v>4110</v>
      </c>
      <c r="D217" s="46" t="s">
        <v>110</v>
      </c>
      <c r="E217" s="84">
        <v>1159019</v>
      </c>
      <c r="F217" s="84">
        <v>1159019</v>
      </c>
      <c r="G217" s="84">
        <v>605329.42</v>
      </c>
      <c r="H217" s="108">
        <f t="shared" si="2"/>
        <v>52.22773914836599</v>
      </c>
    </row>
    <row r="218" spans="1:8" s="30" customFormat="1" ht="21" customHeight="1">
      <c r="A218" s="70"/>
      <c r="B218" s="86"/>
      <c r="C218" s="70">
        <v>4120</v>
      </c>
      <c r="D218" s="46" t="s">
        <v>111</v>
      </c>
      <c r="E218" s="84">
        <v>186008</v>
      </c>
      <c r="F218" s="84">
        <v>186008</v>
      </c>
      <c r="G218" s="84">
        <v>95936.37</v>
      </c>
      <c r="H218" s="108">
        <f t="shared" si="2"/>
        <v>51.57647520536751</v>
      </c>
    </row>
    <row r="219" spans="1:8" s="30" customFormat="1" ht="21" customHeight="1">
      <c r="A219" s="70"/>
      <c r="B219" s="86"/>
      <c r="C219" s="70">
        <v>4170</v>
      </c>
      <c r="D219" s="46" t="s">
        <v>226</v>
      </c>
      <c r="E219" s="84">
        <v>13100</v>
      </c>
      <c r="F219" s="84">
        <v>14100</v>
      </c>
      <c r="G219" s="84">
        <v>3990.61</v>
      </c>
      <c r="H219" s="108">
        <f t="shared" si="2"/>
        <v>28.302198581560283</v>
      </c>
    </row>
    <row r="220" spans="1:8" s="30" customFormat="1" ht="21" customHeight="1">
      <c r="A220" s="70"/>
      <c r="B220" s="86"/>
      <c r="C220" s="70">
        <v>4210</v>
      </c>
      <c r="D220" s="46" t="s">
        <v>116</v>
      </c>
      <c r="E220" s="84">
        <v>457005</v>
      </c>
      <c r="F220" s="84">
        <v>447331</v>
      </c>
      <c r="G220" s="84">
        <v>178922.26</v>
      </c>
      <c r="H220" s="108">
        <f t="shared" si="2"/>
        <v>39.997733222155404</v>
      </c>
    </row>
    <row r="221" spans="1:8" s="30" customFormat="1" ht="22.5">
      <c r="A221" s="70"/>
      <c r="B221" s="86"/>
      <c r="C221" s="90">
        <v>4230</v>
      </c>
      <c r="D221" s="46" t="s">
        <v>327</v>
      </c>
      <c r="E221" s="84">
        <v>2000</v>
      </c>
      <c r="F221" s="84">
        <v>2000</v>
      </c>
      <c r="G221" s="84">
        <v>123.92</v>
      </c>
      <c r="H221" s="108">
        <f t="shared" si="2"/>
        <v>6.196</v>
      </c>
    </row>
    <row r="222" spans="1:8" s="30" customFormat="1" ht="22.5">
      <c r="A222" s="70"/>
      <c r="B222" s="86"/>
      <c r="C222" s="90">
        <v>4240</v>
      </c>
      <c r="D222" s="46" t="s">
        <v>148</v>
      </c>
      <c r="E222" s="84">
        <v>84560</v>
      </c>
      <c r="F222" s="84">
        <v>94276</v>
      </c>
      <c r="G222" s="84">
        <v>72658.68</v>
      </c>
      <c r="H222" s="108">
        <f t="shared" si="2"/>
        <v>77.07017692731978</v>
      </c>
    </row>
    <row r="223" spans="1:8" s="30" customFormat="1" ht="21" customHeight="1">
      <c r="A223" s="70"/>
      <c r="B223" s="86"/>
      <c r="C223" s="70">
        <v>4260</v>
      </c>
      <c r="D223" s="46" t="s">
        <v>119</v>
      </c>
      <c r="E223" s="84">
        <v>505430</v>
      </c>
      <c r="F223" s="84">
        <v>512130</v>
      </c>
      <c r="G223" s="84">
        <v>366917.78</v>
      </c>
      <c r="H223" s="108">
        <f t="shared" si="2"/>
        <v>71.6454376818386</v>
      </c>
    </row>
    <row r="224" spans="1:8" s="30" customFormat="1" ht="21" customHeight="1">
      <c r="A224" s="70"/>
      <c r="B224" s="86"/>
      <c r="C224" s="70">
        <v>4270</v>
      </c>
      <c r="D224" s="46" t="s">
        <v>102</v>
      </c>
      <c r="E224" s="84">
        <v>153158</v>
      </c>
      <c r="F224" s="84">
        <v>237158</v>
      </c>
      <c r="G224" s="84">
        <v>30787.03</v>
      </c>
      <c r="H224" s="108">
        <f t="shared" si="2"/>
        <v>12.981653581156866</v>
      </c>
    </row>
    <row r="225" spans="1:8" s="30" customFormat="1" ht="21" customHeight="1">
      <c r="A225" s="70"/>
      <c r="B225" s="86"/>
      <c r="C225" s="70">
        <v>4280</v>
      </c>
      <c r="D225" s="46" t="s">
        <v>232</v>
      </c>
      <c r="E225" s="84">
        <v>18900</v>
      </c>
      <c r="F225" s="84">
        <v>18900</v>
      </c>
      <c r="G225" s="84">
        <v>6884</v>
      </c>
      <c r="H225" s="108">
        <f t="shared" si="2"/>
        <v>36.423280423280424</v>
      </c>
    </row>
    <row r="226" spans="1:8" s="30" customFormat="1" ht="21" customHeight="1">
      <c r="A226" s="70"/>
      <c r="B226" s="86"/>
      <c r="C226" s="70">
        <v>4300</v>
      </c>
      <c r="D226" s="46" t="s">
        <v>103</v>
      </c>
      <c r="E226" s="84">
        <v>110748</v>
      </c>
      <c r="F226" s="84">
        <v>110748</v>
      </c>
      <c r="G226" s="84">
        <v>55649.72</v>
      </c>
      <c r="H226" s="108">
        <f t="shared" si="2"/>
        <v>50.24896160653014</v>
      </c>
    </row>
    <row r="227" spans="1:8" s="30" customFormat="1" ht="21" customHeight="1">
      <c r="A227" s="70"/>
      <c r="B227" s="86"/>
      <c r="C227" s="70">
        <v>4350</v>
      </c>
      <c r="D227" s="46" t="s">
        <v>245</v>
      </c>
      <c r="E227" s="84">
        <v>4050</v>
      </c>
      <c r="F227" s="84">
        <v>4250</v>
      </c>
      <c r="G227" s="84">
        <v>1586.99</v>
      </c>
      <c r="H227" s="108">
        <f t="shared" si="2"/>
        <v>37.34094117647059</v>
      </c>
    </row>
    <row r="228" spans="1:8" s="30" customFormat="1" ht="22.5">
      <c r="A228" s="70"/>
      <c r="B228" s="86"/>
      <c r="C228" s="70">
        <v>4360</v>
      </c>
      <c r="D228" s="14" t="s">
        <v>270</v>
      </c>
      <c r="E228" s="84">
        <v>0</v>
      </c>
      <c r="F228" s="84">
        <v>370</v>
      </c>
      <c r="G228" s="84">
        <v>216.72</v>
      </c>
      <c r="H228" s="108">
        <f t="shared" si="2"/>
        <v>58.57297297297297</v>
      </c>
    </row>
    <row r="229" spans="1:8" s="30" customFormat="1" ht="22.5">
      <c r="A229" s="70"/>
      <c r="B229" s="86"/>
      <c r="C229" s="70">
        <v>4370</v>
      </c>
      <c r="D229" s="14" t="s">
        <v>266</v>
      </c>
      <c r="E229" s="84">
        <v>20770</v>
      </c>
      <c r="F229" s="84">
        <v>21400</v>
      </c>
      <c r="G229" s="84">
        <v>8350.09</v>
      </c>
      <c r="H229" s="108">
        <f t="shared" si="2"/>
        <v>39.01911214953271</v>
      </c>
    </row>
    <row r="230" spans="1:8" s="30" customFormat="1" ht="22.5">
      <c r="A230" s="70"/>
      <c r="B230" s="86"/>
      <c r="C230" s="70">
        <v>4390</v>
      </c>
      <c r="D230" s="46" t="s">
        <v>6</v>
      </c>
      <c r="E230" s="84">
        <v>5400</v>
      </c>
      <c r="F230" s="84">
        <v>5400</v>
      </c>
      <c r="G230" s="84">
        <v>200</v>
      </c>
      <c r="H230" s="108">
        <f t="shared" si="2"/>
        <v>3.7037037037037033</v>
      </c>
    </row>
    <row r="231" spans="1:8" s="30" customFormat="1" ht="21" customHeight="1">
      <c r="A231" s="70"/>
      <c r="B231" s="86"/>
      <c r="C231" s="70">
        <v>4410</v>
      </c>
      <c r="D231" s="46" t="s">
        <v>114</v>
      </c>
      <c r="E231" s="84">
        <v>18780</v>
      </c>
      <c r="F231" s="84">
        <v>18497</v>
      </c>
      <c r="G231" s="84">
        <v>9328.65</v>
      </c>
      <c r="H231" s="108">
        <f aca="true" t="shared" si="3" ref="H231:H299">G231/F231*100</f>
        <v>50.43331351029896</v>
      </c>
    </row>
    <row r="232" spans="1:8" s="30" customFormat="1" ht="21" customHeight="1">
      <c r="A232" s="70"/>
      <c r="B232" s="86"/>
      <c r="C232" s="70">
        <v>4420</v>
      </c>
      <c r="D232" s="46" t="s">
        <v>117</v>
      </c>
      <c r="E232" s="84">
        <v>0</v>
      </c>
      <c r="F232" s="84">
        <v>283</v>
      </c>
      <c r="G232" s="84">
        <v>0</v>
      </c>
      <c r="H232" s="108">
        <f t="shared" si="3"/>
        <v>0</v>
      </c>
    </row>
    <row r="233" spans="1:8" s="30" customFormat="1" ht="21" customHeight="1">
      <c r="A233" s="70"/>
      <c r="B233" s="86"/>
      <c r="C233" s="73">
        <v>4430</v>
      </c>
      <c r="D233" s="46" t="s">
        <v>118</v>
      </c>
      <c r="E233" s="84">
        <v>8100</v>
      </c>
      <c r="F233" s="84">
        <v>12250</v>
      </c>
      <c r="G233" s="84">
        <v>6194.5</v>
      </c>
      <c r="H233" s="108">
        <f t="shared" si="3"/>
        <v>50.567346938775515</v>
      </c>
    </row>
    <row r="234" spans="1:8" s="30" customFormat="1" ht="22.5">
      <c r="A234" s="70"/>
      <c r="B234" s="86"/>
      <c r="C234" s="73">
        <v>4440</v>
      </c>
      <c r="D234" s="46" t="s">
        <v>112</v>
      </c>
      <c r="E234" s="84">
        <v>414975</v>
      </c>
      <c r="F234" s="84">
        <v>414975</v>
      </c>
      <c r="G234" s="84">
        <v>311232</v>
      </c>
      <c r="H234" s="108">
        <f t="shared" si="3"/>
        <v>75.00018073377915</v>
      </c>
    </row>
    <row r="235" spans="1:8" s="30" customFormat="1" ht="22.5" customHeight="1">
      <c r="A235" s="70"/>
      <c r="B235" s="86"/>
      <c r="C235" s="73">
        <v>4570</v>
      </c>
      <c r="D235" s="46" t="s">
        <v>392</v>
      </c>
      <c r="E235" s="84">
        <v>0</v>
      </c>
      <c r="F235" s="84">
        <v>39</v>
      </c>
      <c r="G235" s="84">
        <v>38</v>
      </c>
      <c r="H235" s="108">
        <f t="shared" si="3"/>
        <v>97.43589743589743</v>
      </c>
    </row>
    <row r="236" spans="1:8" s="30" customFormat="1" ht="22.5">
      <c r="A236" s="70"/>
      <c r="B236" s="86"/>
      <c r="C236" s="73">
        <v>4700</v>
      </c>
      <c r="D236" s="46" t="s">
        <v>329</v>
      </c>
      <c r="E236" s="84">
        <v>8860</v>
      </c>
      <c r="F236" s="84">
        <v>8860</v>
      </c>
      <c r="G236" s="84">
        <v>1095</v>
      </c>
      <c r="H236" s="108">
        <f t="shared" si="3"/>
        <v>12.358916478555305</v>
      </c>
    </row>
    <row r="237" spans="1:8" s="30" customFormat="1" ht="33.75">
      <c r="A237" s="70"/>
      <c r="B237" s="86"/>
      <c r="C237" s="73">
        <v>4740</v>
      </c>
      <c r="D237" s="14" t="s">
        <v>268</v>
      </c>
      <c r="E237" s="84">
        <v>5900</v>
      </c>
      <c r="F237" s="84">
        <v>5900</v>
      </c>
      <c r="G237" s="84">
        <v>1198.07</v>
      </c>
      <c r="H237" s="108">
        <f t="shared" si="3"/>
        <v>20.30627118644068</v>
      </c>
    </row>
    <row r="238" spans="1:8" s="30" customFormat="1" ht="22.5">
      <c r="A238" s="70"/>
      <c r="B238" s="86"/>
      <c r="C238" s="73">
        <v>4750</v>
      </c>
      <c r="D238" s="14" t="s">
        <v>5</v>
      </c>
      <c r="E238" s="84">
        <v>41690</v>
      </c>
      <c r="F238" s="84">
        <v>38340</v>
      </c>
      <c r="G238" s="84">
        <v>11905.8</v>
      </c>
      <c r="H238" s="108">
        <f t="shared" si="3"/>
        <v>31.053208137715178</v>
      </c>
    </row>
    <row r="239" spans="1:8" s="30" customFormat="1" ht="27" customHeight="1">
      <c r="A239" s="70"/>
      <c r="B239" s="86"/>
      <c r="C239" s="73">
        <v>6050</v>
      </c>
      <c r="D239" s="46" t="s">
        <v>97</v>
      </c>
      <c r="E239" s="84">
        <v>900000</v>
      </c>
      <c r="F239" s="84">
        <v>900000</v>
      </c>
      <c r="G239" s="84">
        <v>1220</v>
      </c>
      <c r="H239" s="108">
        <f t="shared" si="3"/>
        <v>0.13555555555555557</v>
      </c>
    </row>
    <row r="240" spans="1:8" s="30" customFormat="1" ht="24" customHeight="1">
      <c r="A240" s="70"/>
      <c r="B240" s="86">
        <v>80103</v>
      </c>
      <c r="C240" s="73"/>
      <c r="D240" s="46" t="s">
        <v>242</v>
      </c>
      <c r="E240" s="84">
        <f>SUM(E241:E253)</f>
        <v>449927</v>
      </c>
      <c r="F240" s="84">
        <f>SUM(F241:F253)</f>
        <v>449927</v>
      </c>
      <c r="G240" s="84">
        <f>SUM(G241:G253)</f>
        <v>228171.29</v>
      </c>
      <c r="H240" s="108">
        <f t="shared" si="3"/>
        <v>50.712957879833844</v>
      </c>
    </row>
    <row r="241" spans="1:8" s="30" customFormat="1" ht="25.5" customHeight="1">
      <c r="A241" s="70"/>
      <c r="B241" s="86"/>
      <c r="C241" s="90">
        <v>2540</v>
      </c>
      <c r="D241" s="46" t="s">
        <v>216</v>
      </c>
      <c r="E241" s="84">
        <v>61433</v>
      </c>
      <c r="F241" s="84">
        <v>61433</v>
      </c>
      <c r="G241" s="84">
        <v>30833</v>
      </c>
      <c r="H241" s="108">
        <f t="shared" si="3"/>
        <v>50.18963749125063</v>
      </c>
    </row>
    <row r="242" spans="1:8" s="30" customFormat="1" ht="22.5">
      <c r="A242" s="70"/>
      <c r="B242" s="86"/>
      <c r="C242" s="90">
        <v>3020</v>
      </c>
      <c r="D242" s="46" t="s">
        <v>223</v>
      </c>
      <c r="E242" s="84">
        <v>19723</v>
      </c>
      <c r="F242" s="84">
        <v>19723</v>
      </c>
      <c r="G242" s="84">
        <v>8866.17</v>
      </c>
      <c r="H242" s="108">
        <f t="shared" si="3"/>
        <v>44.95345535669016</v>
      </c>
    </row>
    <row r="243" spans="1:8" s="30" customFormat="1" ht="21" customHeight="1">
      <c r="A243" s="70"/>
      <c r="B243" s="86"/>
      <c r="C243" s="90">
        <v>4010</v>
      </c>
      <c r="D243" s="46" t="s">
        <v>108</v>
      </c>
      <c r="E243" s="84">
        <v>258770</v>
      </c>
      <c r="F243" s="84">
        <v>259710</v>
      </c>
      <c r="G243" s="84">
        <v>126618.49</v>
      </c>
      <c r="H243" s="108">
        <f t="shared" si="3"/>
        <v>48.75379846752147</v>
      </c>
    </row>
    <row r="244" spans="1:8" s="30" customFormat="1" ht="21" customHeight="1">
      <c r="A244" s="70"/>
      <c r="B244" s="86"/>
      <c r="C244" s="90">
        <v>4040</v>
      </c>
      <c r="D244" s="46" t="s">
        <v>109</v>
      </c>
      <c r="E244" s="84">
        <v>19531</v>
      </c>
      <c r="F244" s="84">
        <v>18591</v>
      </c>
      <c r="G244" s="84">
        <v>18589.45</v>
      </c>
      <c r="H244" s="108">
        <f t="shared" si="3"/>
        <v>99.99166263245657</v>
      </c>
    </row>
    <row r="245" spans="1:8" s="30" customFormat="1" ht="21" customHeight="1">
      <c r="A245" s="70"/>
      <c r="B245" s="86"/>
      <c r="C245" s="90">
        <v>4110</v>
      </c>
      <c r="D245" s="46" t="s">
        <v>110</v>
      </c>
      <c r="E245" s="84">
        <v>43218</v>
      </c>
      <c r="F245" s="84">
        <v>43218</v>
      </c>
      <c r="G245" s="84">
        <v>23133.98</v>
      </c>
      <c r="H245" s="108">
        <f t="shared" si="3"/>
        <v>53.52857605627285</v>
      </c>
    </row>
    <row r="246" spans="1:8" s="30" customFormat="1" ht="21" customHeight="1">
      <c r="A246" s="70"/>
      <c r="B246" s="86"/>
      <c r="C246" s="90">
        <v>4120</v>
      </c>
      <c r="D246" s="46" t="s">
        <v>111</v>
      </c>
      <c r="E246" s="84">
        <v>7444</v>
      </c>
      <c r="F246" s="84">
        <v>7444</v>
      </c>
      <c r="G246" s="84">
        <v>3720.26</v>
      </c>
      <c r="H246" s="108">
        <f t="shared" si="3"/>
        <v>49.976625470177325</v>
      </c>
    </row>
    <row r="247" spans="1:8" s="30" customFormat="1" ht="21" customHeight="1">
      <c r="A247" s="70"/>
      <c r="B247" s="86"/>
      <c r="C247" s="90">
        <v>4210</v>
      </c>
      <c r="D247" s="46" t="s">
        <v>96</v>
      </c>
      <c r="E247" s="84">
        <v>10650</v>
      </c>
      <c r="F247" s="84">
        <v>9250</v>
      </c>
      <c r="G247" s="84">
        <v>0</v>
      </c>
      <c r="H247" s="108">
        <f t="shared" si="3"/>
        <v>0</v>
      </c>
    </row>
    <row r="248" spans="1:8" s="30" customFormat="1" ht="22.5">
      <c r="A248" s="70"/>
      <c r="B248" s="86"/>
      <c r="C248" s="90">
        <v>4240</v>
      </c>
      <c r="D248" s="46" t="s">
        <v>148</v>
      </c>
      <c r="E248" s="84">
        <v>3200</v>
      </c>
      <c r="F248" s="84">
        <v>4600</v>
      </c>
      <c r="G248" s="84">
        <v>1079.71</v>
      </c>
      <c r="H248" s="108">
        <f t="shared" si="3"/>
        <v>23.47195652173913</v>
      </c>
    </row>
    <row r="249" spans="1:8" s="30" customFormat="1" ht="21" customHeight="1">
      <c r="A249" s="70"/>
      <c r="B249" s="86"/>
      <c r="C249" s="90">
        <v>4260</v>
      </c>
      <c r="D249" s="46" t="s">
        <v>119</v>
      </c>
      <c r="E249" s="84">
        <v>600</v>
      </c>
      <c r="F249" s="84">
        <v>600</v>
      </c>
      <c r="G249" s="84">
        <v>421.37</v>
      </c>
      <c r="H249" s="108">
        <f t="shared" si="3"/>
        <v>70.22833333333334</v>
      </c>
    </row>
    <row r="250" spans="1:8" s="30" customFormat="1" ht="21" customHeight="1">
      <c r="A250" s="70"/>
      <c r="B250" s="86"/>
      <c r="C250" s="90">
        <v>4270</v>
      </c>
      <c r="D250" s="46" t="s">
        <v>102</v>
      </c>
      <c r="E250" s="84">
        <v>6000</v>
      </c>
      <c r="F250" s="84">
        <v>6000</v>
      </c>
      <c r="G250" s="84">
        <v>933.86</v>
      </c>
      <c r="H250" s="108">
        <f t="shared" si="3"/>
        <v>15.564333333333332</v>
      </c>
    </row>
    <row r="251" spans="1:8" s="30" customFormat="1" ht="21" customHeight="1">
      <c r="A251" s="70"/>
      <c r="B251" s="86"/>
      <c r="C251" s="90">
        <v>4280</v>
      </c>
      <c r="D251" s="46" t="s">
        <v>232</v>
      </c>
      <c r="E251" s="84">
        <v>600</v>
      </c>
      <c r="F251" s="84">
        <v>600</v>
      </c>
      <c r="G251" s="84">
        <v>56</v>
      </c>
      <c r="H251" s="108">
        <f t="shared" si="3"/>
        <v>9.333333333333334</v>
      </c>
    </row>
    <row r="252" spans="1:8" s="30" customFormat="1" ht="22.5">
      <c r="A252" s="70"/>
      <c r="B252" s="86"/>
      <c r="C252" s="90">
        <v>4440</v>
      </c>
      <c r="D252" s="46" t="s">
        <v>139</v>
      </c>
      <c r="E252" s="84">
        <v>18558</v>
      </c>
      <c r="F252" s="84">
        <v>18558</v>
      </c>
      <c r="G252" s="84">
        <v>13919</v>
      </c>
      <c r="H252" s="108">
        <f t="shared" si="3"/>
        <v>75.00269425584654</v>
      </c>
    </row>
    <row r="253" spans="1:8" s="30" customFormat="1" ht="33.75">
      <c r="A253" s="70"/>
      <c r="B253" s="86"/>
      <c r="C253" s="90">
        <v>4740</v>
      </c>
      <c r="D253" s="14" t="s">
        <v>268</v>
      </c>
      <c r="E253" s="84">
        <v>200</v>
      </c>
      <c r="F253" s="84">
        <v>200</v>
      </c>
      <c r="G253" s="84">
        <v>0</v>
      </c>
      <c r="H253" s="108">
        <f t="shared" si="3"/>
        <v>0</v>
      </c>
    </row>
    <row r="254" spans="1:8" s="30" customFormat="1" ht="21.75" customHeight="1">
      <c r="A254" s="92"/>
      <c r="B254" s="86" t="s">
        <v>138</v>
      </c>
      <c r="C254" s="90"/>
      <c r="D254" s="46" t="s">
        <v>149</v>
      </c>
      <c r="E254" s="84">
        <f>SUM(E255:E257)</f>
        <v>3355548</v>
      </c>
      <c r="F254" s="84">
        <f>SUM(F255:F257)</f>
        <v>3398548</v>
      </c>
      <c r="G254" s="84">
        <f>SUM(G255:G257)</f>
        <v>1865792</v>
      </c>
      <c r="H254" s="108">
        <f t="shared" si="3"/>
        <v>54.89968068716404</v>
      </c>
    </row>
    <row r="255" spans="1:8" s="30" customFormat="1" ht="26.25" customHeight="1">
      <c r="A255" s="92"/>
      <c r="B255" s="86"/>
      <c r="C255" s="90">
        <v>2510</v>
      </c>
      <c r="D255" s="46" t="s">
        <v>150</v>
      </c>
      <c r="E255" s="84">
        <v>3355048</v>
      </c>
      <c r="F255" s="84">
        <v>3355548</v>
      </c>
      <c r="G255" s="84">
        <v>1865792</v>
      </c>
      <c r="H255" s="108">
        <f t="shared" si="3"/>
        <v>55.603198046936</v>
      </c>
    </row>
    <row r="256" spans="1:8" s="30" customFormat="1" ht="19.5" customHeight="1">
      <c r="A256" s="92"/>
      <c r="B256" s="86"/>
      <c r="C256" s="90">
        <v>4210</v>
      </c>
      <c r="D256" s="46" t="s">
        <v>96</v>
      </c>
      <c r="E256" s="84">
        <v>500</v>
      </c>
      <c r="F256" s="84">
        <v>0</v>
      </c>
      <c r="G256" s="84">
        <v>0</v>
      </c>
      <c r="H256" s="108">
        <v>0</v>
      </c>
    </row>
    <row r="257" spans="1:8" s="30" customFormat="1" ht="19.5" customHeight="1">
      <c r="A257" s="92"/>
      <c r="B257" s="86"/>
      <c r="C257" s="90">
        <v>4270</v>
      </c>
      <c r="D257" s="46" t="s">
        <v>102</v>
      </c>
      <c r="E257" s="84">
        <v>0</v>
      </c>
      <c r="F257" s="84">
        <v>43000</v>
      </c>
      <c r="G257" s="84">
        <v>0</v>
      </c>
      <c r="H257" s="108">
        <f t="shared" si="3"/>
        <v>0</v>
      </c>
    </row>
    <row r="258" spans="1:8" s="30" customFormat="1" ht="21.75" customHeight="1">
      <c r="A258" s="92"/>
      <c r="B258" s="86" t="s">
        <v>140</v>
      </c>
      <c r="C258" s="90"/>
      <c r="D258" s="46" t="s">
        <v>74</v>
      </c>
      <c r="E258" s="84">
        <f>SUM(E259:E283)</f>
        <v>8735030</v>
      </c>
      <c r="F258" s="84">
        <f>SUM(F259:F283)</f>
        <v>8732950</v>
      </c>
      <c r="G258" s="84">
        <f>SUM(G259:G283)</f>
        <v>2884438.0300000003</v>
      </c>
      <c r="H258" s="108">
        <f t="shared" si="3"/>
        <v>33.029366136299885</v>
      </c>
    </row>
    <row r="259" spans="1:8" s="30" customFormat="1" ht="56.25">
      <c r="A259" s="92"/>
      <c r="B259" s="86"/>
      <c r="C259" s="90">
        <v>2590</v>
      </c>
      <c r="D259" s="46" t="s">
        <v>383</v>
      </c>
      <c r="E259" s="84">
        <v>101210</v>
      </c>
      <c r="F259" s="84">
        <v>101210</v>
      </c>
      <c r="G259" s="84">
        <v>50630</v>
      </c>
      <c r="H259" s="108">
        <f t="shared" si="3"/>
        <v>50.02470111649047</v>
      </c>
    </row>
    <row r="260" spans="1:8" s="30" customFormat="1" ht="22.5">
      <c r="A260" s="70"/>
      <c r="B260" s="86"/>
      <c r="C260" s="90">
        <v>3020</v>
      </c>
      <c r="D260" s="46" t="s">
        <v>223</v>
      </c>
      <c r="E260" s="84">
        <v>42171</v>
      </c>
      <c r="F260" s="84">
        <v>42171</v>
      </c>
      <c r="G260" s="84">
        <v>19999.24</v>
      </c>
      <c r="H260" s="108">
        <f t="shared" si="3"/>
        <v>47.42415403950583</v>
      </c>
    </row>
    <row r="261" spans="1:8" s="30" customFormat="1" ht="26.25" customHeight="1">
      <c r="A261" s="70"/>
      <c r="B261" s="86"/>
      <c r="C261" s="90">
        <v>4010</v>
      </c>
      <c r="D261" s="46" t="s">
        <v>108</v>
      </c>
      <c r="E261" s="84">
        <v>3501950</v>
      </c>
      <c r="F261" s="84">
        <v>3510973</v>
      </c>
      <c r="G261" s="84">
        <v>1694533.62</v>
      </c>
      <c r="H261" s="108">
        <f t="shared" si="3"/>
        <v>48.26393196415923</v>
      </c>
    </row>
    <row r="262" spans="1:8" s="30" customFormat="1" ht="21" customHeight="1">
      <c r="A262" s="70"/>
      <c r="B262" s="86"/>
      <c r="C262" s="90">
        <v>4040</v>
      </c>
      <c r="D262" s="46" t="s">
        <v>109</v>
      </c>
      <c r="E262" s="84">
        <v>264234</v>
      </c>
      <c r="F262" s="84">
        <v>255211</v>
      </c>
      <c r="G262" s="84">
        <v>255208.96</v>
      </c>
      <c r="H262" s="108">
        <f t="shared" si="3"/>
        <v>99.9992006614135</v>
      </c>
    </row>
    <row r="263" spans="1:8" s="30" customFormat="1" ht="21" customHeight="1">
      <c r="A263" s="70"/>
      <c r="B263" s="86"/>
      <c r="C263" s="90">
        <v>4110</v>
      </c>
      <c r="D263" s="46" t="s">
        <v>110</v>
      </c>
      <c r="E263" s="84">
        <v>570864</v>
      </c>
      <c r="F263" s="84">
        <v>570864</v>
      </c>
      <c r="G263" s="84">
        <v>294708.39</v>
      </c>
      <c r="H263" s="108">
        <f t="shared" si="3"/>
        <v>51.62497372403936</v>
      </c>
    </row>
    <row r="264" spans="1:8" s="30" customFormat="1" ht="21" customHeight="1">
      <c r="A264" s="70"/>
      <c r="B264" s="86"/>
      <c r="C264" s="90">
        <v>4120</v>
      </c>
      <c r="D264" s="46" t="s">
        <v>111</v>
      </c>
      <c r="E264" s="84">
        <v>94292</v>
      </c>
      <c r="F264" s="84">
        <v>94292</v>
      </c>
      <c r="G264" s="84">
        <v>47516.54</v>
      </c>
      <c r="H264" s="108">
        <f t="shared" si="3"/>
        <v>50.39297077164553</v>
      </c>
    </row>
    <row r="265" spans="1:8" s="30" customFormat="1" ht="21" customHeight="1">
      <c r="A265" s="70"/>
      <c r="B265" s="86"/>
      <c r="C265" s="90">
        <v>4170</v>
      </c>
      <c r="D265" s="46" t="s">
        <v>226</v>
      </c>
      <c r="E265" s="84">
        <v>12700</v>
      </c>
      <c r="F265" s="84">
        <v>12700</v>
      </c>
      <c r="G265" s="84">
        <v>5354.62</v>
      </c>
      <c r="H265" s="108">
        <f t="shared" si="3"/>
        <v>42.16236220472441</v>
      </c>
    </row>
    <row r="266" spans="1:8" s="30" customFormat="1" ht="21" customHeight="1">
      <c r="A266" s="70"/>
      <c r="B266" s="86"/>
      <c r="C266" s="90">
        <v>4210</v>
      </c>
      <c r="D266" s="46" t="s">
        <v>116</v>
      </c>
      <c r="E266" s="84">
        <v>171700</v>
      </c>
      <c r="F266" s="84">
        <v>171776</v>
      </c>
      <c r="G266" s="84">
        <v>89897.57</v>
      </c>
      <c r="H266" s="108">
        <f t="shared" si="3"/>
        <v>52.33418521795827</v>
      </c>
    </row>
    <row r="267" spans="1:8" s="30" customFormat="1" ht="27" customHeight="1">
      <c r="A267" s="70"/>
      <c r="B267" s="86"/>
      <c r="C267" s="90">
        <v>4230</v>
      </c>
      <c r="D267" s="46" t="s">
        <v>327</v>
      </c>
      <c r="E267" s="84">
        <v>1500</v>
      </c>
      <c r="F267" s="84">
        <v>1500</v>
      </c>
      <c r="G267" s="84">
        <v>554.95</v>
      </c>
      <c r="H267" s="108">
        <f t="shared" si="3"/>
        <v>36.99666666666667</v>
      </c>
    </row>
    <row r="268" spans="1:8" s="30" customFormat="1" ht="22.5">
      <c r="A268" s="70"/>
      <c r="B268" s="86"/>
      <c r="C268" s="90">
        <v>4240</v>
      </c>
      <c r="D268" s="46" t="s">
        <v>148</v>
      </c>
      <c r="E268" s="84">
        <v>11100</v>
      </c>
      <c r="F268" s="84">
        <v>11100</v>
      </c>
      <c r="G268" s="84">
        <v>2741.14</v>
      </c>
      <c r="H268" s="108">
        <f t="shared" si="3"/>
        <v>24.694954954954955</v>
      </c>
    </row>
    <row r="269" spans="1:8" s="30" customFormat="1" ht="21" customHeight="1">
      <c r="A269" s="70"/>
      <c r="B269" s="86"/>
      <c r="C269" s="90">
        <v>4260</v>
      </c>
      <c r="D269" s="46" t="s">
        <v>119</v>
      </c>
      <c r="E269" s="84">
        <v>291500</v>
      </c>
      <c r="F269" s="84">
        <v>291820</v>
      </c>
      <c r="G269" s="84">
        <v>218471.74</v>
      </c>
      <c r="H269" s="108">
        <f t="shared" si="3"/>
        <v>74.86523884586389</v>
      </c>
    </row>
    <row r="270" spans="1:8" s="30" customFormat="1" ht="21" customHeight="1">
      <c r="A270" s="70"/>
      <c r="B270" s="86"/>
      <c r="C270" s="90">
        <v>4270</v>
      </c>
      <c r="D270" s="46" t="s">
        <v>102</v>
      </c>
      <c r="E270" s="84">
        <v>49550</v>
      </c>
      <c r="F270" s="84">
        <v>46300</v>
      </c>
      <c r="G270" s="84">
        <v>8415.37</v>
      </c>
      <c r="H270" s="108">
        <f t="shared" si="3"/>
        <v>18.17574514038877</v>
      </c>
    </row>
    <row r="271" spans="1:8" s="30" customFormat="1" ht="21" customHeight="1">
      <c r="A271" s="70"/>
      <c r="B271" s="86"/>
      <c r="C271" s="90">
        <v>4280</v>
      </c>
      <c r="D271" s="46" t="s">
        <v>232</v>
      </c>
      <c r="E271" s="84">
        <v>8400</v>
      </c>
      <c r="F271" s="84">
        <v>8400</v>
      </c>
      <c r="G271" s="84">
        <v>1536</v>
      </c>
      <c r="H271" s="108">
        <f t="shared" si="3"/>
        <v>18.285714285714285</v>
      </c>
    </row>
    <row r="272" spans="1:8" s="30" customFormat="1" ht="21" customHeight="1">
      <c r="A272" s="70"/>
      <c r="B272" s="86"/>
      <c r="C272" s="90">
        <v>4300</v>
      </c>
      <c r="D272" s="46" t="s">
        <v>103</v>
      </c>
      <c r="E272" s="84">
        <v>44500</v>
      </c>
      <c r="F272" s="84">
        <v>43500</v>
      </c>
      <c r="G272" s="84">
        <v>16846.9</v>
      </c>
      <c r="H272" s="108">
        <f t="shared" si="3"/>
        <v>38.72850574712644</v>
      </c>
    </row>
    <row r="273" spans="1:8" s="30" customFormat="1" ht="21" customHeight="1">
      <c r="A273" s="70"/>
      <c r="B273" s="86"/>
      <c r="C273" s="90">
        <v>4350</v>
      </c>
      <c r="D273" s="46" t="s">
        <v>245</v>
      </c>
      <c r="E273" s="84">
        <v>2400</v>
      </c>
      <c r="F273" s="84">
        <v>3900</v>
      </c>
      <c r="G273" s="84">
        <v>1433.48</v>
      </c>
      <c r="H273" s="108">
        <f t="shared" si="3"/>
        <v>36.75589743589744</v>
      </c>
    </row>
    <row r="274" spans="1:8" s="30" customFormat="1" ht="22.5">
      <c r="A274" s="70"/>
      <c r="B274" s="86"/>
      <c r="C274" s="90">
        <v>4370</v>
      </c>
      <c r="D274" s="14" t="s">
        <v>266</v>
      </c>
      <c r="E274" s="84">
        <v>9000</v>
      </c>
      <c r="F274" s="84">
        <v>8500</v>
      </c>
      <c r="G274" s="84">
        <v>3431.19</v>
      </c>
      <c r="H274" s="108">
        <f t="shared" si="3"/>
        <v>40.36694117647059</v>
      </c>
    </row>
    <row r="275" spans="1:8" s="30" customFormat="1" ht="22.5">
      <c r="A275" s="70"/>
      <c r="B275" s="86"/>
      <c r="C275" s="90">
        <v>4390</v>
      </c>
      <c r="D275" s="46" t="s">
        <v>6</v>
      </c>
      <c r="E275" s="84">
        <v>800</v>
      </c>
      <c r="F275" s="84">
        <v>800</v>
      </c>
      <c r="G275" s="84">
        <v>0</v>
      </c>
      <c r="H275" s="108">
        <f t="shared" si="3"/>
        <v>0</v>
      </c>
    </row>
    <row r="276" spans="1:8" s="30" customFormat="1" ht="21" customHeight="1">
      <c r="A276" s="70"/>
      <c r="B276" s="86"/>
      <c r="C276" s="90">
        <v>4410</v>
      </c>
      <c r="D276" s="46" t="s">
        <v>114</v>
      </c>
      <c r="E276" s="84">
        <v>6000</v>
      </c>
      <c r="F276" s="84">
        <v>6500</v>
      </c>
      <c r="G276" s="84">
        <v>3590.46</v>
      </c>
      <c r="H276" s="108">
        <f t="shared" si="3"/>
        <v>55.23784615384616</v>
      </c>
    </row>
    <row r="277" spans="1:8" s="30" customFormat="1" ht="21" customHeight="1">
      <c r="A277" s="70"/>
      <c r="B277" s="86"/>
      <c r="C277" s="90">
        <v>4430</v>
      </c>
      <c r="D277" s="46" t="s">
        <v>118</v>
      </c>
      <c r="E277" s="84">
        <v>4000</v>
      </c>
      <c r="F277" s="84">
        <v>4250</v>
      </c>
      <c r="G277" s="84">
        <v>2255.25</v>
      </c>
      <c r="H277" s="108">
        <f t="shared" si="3"/>
        <v>53.06470588235294</v>
      </c>
    </row>
    <row r="278" spans="1:8" s="30" customFormat="1" ht="22.5">
      <c r="A278" s="70"/>
      <c r="B278" s="86"/>
      <c r="C278" s="90">
        <v>4440</v>
      </c>
      <c r="D278" s="46" t="s">
        <v>112</v>
      </c>
      <c r="E278" s="84">
        <v>205309</v>
      </c>
      <c r="F278" s="84">
        <v>205309</v>
      </c>
      <c r="G278" s="84">
        <v>153982</v>
      </c>
      <c r="H278" s="108">
        <f t="shared" si="3"/>
        <v>75.000121767677</v>
      </c>
    </row>
    <row r="279" spans="1:8" s="30" customFormat="1" ht="22.5">
      <c r="A279" s="70"/>
      <c r="B279" s="86"/>
      <c r="C279" s="90">
        <v>4570</v>
      </c>
      <c r="D279" s="46" t="s">
        <v>392</v>
      </c>
      <c r="E279" s="84">
        <v>0</v>
      </c>
      <c r="F279" s="84">
        <v>24</v>
      </c>
      <c r="G279" s="84">
        <v>24</v>
      </c>
      <c r="H279" s="108">
        <f t="shared" si="3"/>
        <v>100</v>
      </c>
    </row>
    <row r="280" spans="1:8" s="30" customFormat="1" ht="22.5">
      <c r="A280" s="70"/>
      <c r="B280" s="86"/>
      <c r="C280" s="90">
        <v>4700</v>
      </c>
      <c r="D280" s="46" t="s">
        <v>329</v>
      </c>
      <c r="E280" s="84">
        <v>2500</v>
      </c>
      <c r="F280" s="84">
        <v>2500</v>
      </c>
      <c r="G280" s="84">
        <v>250</v>
      </c>
      <c r="H280" s="108">
        <f t="shared" si="3"/>
        <v>10</v>
      </c>
    </row>
    <row r="281" spans="1:8" s="30" customFormat="1" ht="33.75">
      <c r="A281" s="70"/>
      <c r="B281" s="86"/>
      <c r="C281" s="90">
        <v>4740</v>
      </c>
      <c r="D281" s="14" t="s">
        <v>268</v>
      </c>
      <c r="E281" s="84">
        <v>4500</v>
      </c>
      <c r="F281" s="84">
        <v>3500</v>
      </c>
      <c r="G281" s="84">
        <v>490.79</v>
      </c>
      <c r="H281" s="108">
        <f t="shared" si="3"/>
        <v>14.022571428571428</v>
      </c>
    </row>
    <row r="282" spans="1:8" s="30" customFormat="1" ht="22.5">
      <c r="A282" s="70"/>
      <c r="B282" s="86"/>
      <c r="C282" s="90">
        <v>4750</v>
      </c>
      <c r="D282" s="14" t="s">
        <v>5</v>
      </c>
      <c r="E282" s="84">
        <v>14850</v>
      </c>
      <c r="F282" s="84">
        <v>15850</v>
      </c>
      <c r="G282" s="84">
        <v>7685.82</v>
      </c>
      <c r="H282" s="108">
        <f t="shared" si="3"/>
        <v>48.49097791798107</v>
      </c>
    </row>
    <row r="283" spans="1:8" s="30" customFormat="1" ht="21" customHeight="1">
      <c r="A283" s="70"/>
      <c r="B283" s="86"/>
      <c r="C283" s="90">
        <v>6050</v>
      </c>
      <c r="D283" s="14" t="s">
        <v>97</v>
      </c>
      <c r="E283" s="84">
        <v>3320000</v>
      </c>
      <c r="F283" s="84">
        <v>3320000</v>
      </c>
      <c r="G283" s="84">
        <v>4880</v>
      </c>
      <c r="H283" s="108">
        <f t="shared" si="3"/>
        <v>0.14698795180722893</v>
      </c>
    </row>
    <row r="284" spans="1:8" s="30" customFormat="1" ht="21.75" customHeight="1">
      <c r="A284" s="70"/>
      <c r="B284" s="75" t="s">
        <v>141</v>
      </c>
      <c r="C284" s="57"/>
      <c r="D284" s="14" t="s">
        <v>142</v>
      </c>
      <c r="E284" s="74">
        <f>SUM(E285:E290)</f>
        <v>309460</v>
      </c>
      <c r="F284" s="74">
        <f>SUM(F285:F290)</f>
        <v>309375</v>
      </c>
      <c r="G284" s="74">
        <f>SUM(G285:G290)</f>
        <v>147000.03</v>
      </c>
      <c r="H284" s="108">
        <f t="shared" si="3"/>
        <v>47.51516121212121</v>
      </c>
    </row>
    <row r="285" spans="1:8" s="30" customFormat="1" ht="21.75" customHeight="1">
      <c r="A285" s="70"/>
      <c r="B285" s="75"/>
      <c r="C285" s="57">
        <v>4110</v>
      </c>
      <c r="D285" s="46" t="s">
        <v>110</v>
      </c>
      <c r="E285" s="74">
        <v>2592</v>
      </c>
      <c r="F285" s="74">
        <v>2592</v>
      </c>
      <c r="G285" s="74">
        <v>1065.47</v>
      </c>
      <c r="H285" s="108">
        <f t="shared" si="3"/>
        <v>41.10609567901234</v>
      </c>
    </row>
    <row r="286" spans="1:8" s="30" customFormat="1" ht="21.75" customHeight="1">
      <c r="A286" s="70"/>
      <c r="B286" s="75"/>
      <c r="C286" s="57">
        <v>4120</v>
      </c>
      <c r="D286" s="46" t="s">
        <v>111</v>
      </c>
      <c r="E286" s="74">
        <v>368</v>
      </c>
      <c r="F286" s="74">
        <v>368</v>
      </c>
      <c r="G286" s="74">
        <v>25</v>
      </c>
      <c r="H286" s="108">
        <f t="shared" si="3"/>
        <v>6.7934782608695645</v>
      </c>
    </row>
    <row r="287" spans="1:8" s="30" customFormat="1" ht="21.75" customHeight="1">
      <c r="A287" s="70"/>
      <c r="B287" s="75"/>
      <c r="C287" s="57">
        <v>4170</v>
      </c>
      <c r="D287" s="46" t="s">
        <v>226</v>
      </c>
      <c r="E287" s="74">
        <v>24000</v>
      </c>
      <c r="F287" s="74">
        <v>24000</v>
      </c>
      <c r="G287" s="74">
        <v>10775.07</v>
      </c>
      <c r="H287" s="108">
        <f t="shared" si="3"/>
        <v>44.896125</v>
      </c>
    </row>
    <row r="288" spans="1:8" s="30" customFormat="1" ht="21.75" customHeight="1">
      <c r="A288" s="70"/>
      <c r="B288" s="75"/>
      <c r="C288" s="57">
        <v>4210</v>
      </c>
      <c r="D288" s="14" t="s">
        <v>116</v>
      </c>
      <c r="E288" s="74">
        <v>45000</v>
      </c>
      <c r="F288" s="74">
        <v>44915</v>
      </c>
      <c r="G288" s="74">
        <v>19805.44</v>
      </c>
      <c r="H288" s="108">
        <f t="shared" si="3"/>
        <v>44.09538016252922</v>
      </c>
    </row>
    <row r="289" spans="1:8" s="30" customFormat="1" ht="21" customHeight="1">
      <c r="A289" s="70"/>
      <c r="B289" s="75"/>
      <c r="C289" s="57">
        <v>4300</v>
      </c>
      <c r="D289" s="14" t="s">
        <v>103</v>
      </c>
      <c r="E289" s="74">
        <v>233000</v>
      </c>
      <c r="F289" s="74">
        <v>233000</v>
      </c>
      <c r="G289" s="74">
        <v>115328.05</v>
      </c>
      <c r="H289" s="108">
        <f t="shared" si="3"/>
        <v>49.497017167381976</v>
      </c>
    </row>
    <row r="290" spans="1:8" s="30" customFormat="1" ht="21" customHeight="1">
      <c r="A290" s="70"/>
      <c r="B290" s="75"/>
      <c r="C290" s="57">
        <v>4430</v>
      </c>
      <c r="D290" s="46" t="s">
        <v>118</v>
      </c>
      <c r="E290" s="74">
        <v>4500</v>
      </c>
      <c r="F290" s="74">
        <v>4500</v>
      </c>
      <c r="G290" s="74">
        <v>1</v>
      </c>
      <c r="H290" s="108">
        <f t="shared" si="3"/>
        <v>0.022222222222222223</v>
      </c>
    </row>
    <row r="291" spans="1:8" s="30" customFormat="1" ht="24" customHeight="1">
      <c r="A291" s="70"/>
      <c r="B291" s="91">
        <v>80146</v>
      </c>
      <c r="C291" s="73"/>
      <c r="D291" s="46" t="s">
        <v>179</v>
      </c>
      <c r="E291" s="84">
        <f>SUM(E292:E295)</f>
        <v>109224</v>
      </c>
      <c r="F291" s="84">
        <f>SUM(F292:F295)</f>
        <v>109224</v>
      </c>
      <c r="G291" s="84">
        <f>SUM(G292:G295)</f>
        <v>39420.14</v>
      </c>
      <c r="H291" s="108">
        <f t="shared" si="3"/>
        <v>36.09109719475573</v>
      </c>
    </row>
    <row r="292" spans="1:8" s="30" customFormat="1" ht="27" customHeight="1">
      <c r="A292" s="70"/>
      <c r="B292" s="91"/>
      <c r="C292" s="73">
        <v>2510</v>
      </c>
      <c r="D292" s="46" t="s">
        <v>150</v>
      </c>
      <c r="E292" s="84">
        <v>13687</v>
      </c>
      <c r="F292" s="84">
        <v>13687</v>
      </c>
      <c r="G292" s="84">
        <v>5908</v>
      </c>
      <c r="H292" s="108">
        <f t="shared" si="3"/>
        <v>43.16504712500913</v>
      </c>
    </row>
    <row r="293" spans="1:8" s="30" customFormat="1" ht="21" customHeight="1">
      <c r="A293" s="70"/>
      <c r="B293" s="91"/>
      <c r="C293" s="73">
        <v>4300</v>
      </c>
      <c r="D293" s="46" t="s">
        <v>103</v>
      </c>
      <c r="E293" s="84">
        <v>95537</v>
      </c>
      <c r="F293" s="84">
        <v>24995</v>
      </c>
      <c r="G293" s="84">
        <v>10799</v>
      </c>
      <c r="H293" s="108">
        <f t="shared" si="3"/>
        <v>43.20464092818564</v>
      </c>
    </row>
    <row r="294" spans="1:8" s="30" customFormat="1" ht="21" customHeight="1">
      <c r="A294" s="70"/>
      <c r="B294" s="91"/>
      <c r="C294" s="73">
        <v>4410</v>
      </c>
      <c r="D294" s="46" t="s">
        <v>114</v>
      </c>
      <c r="E294" s="84">
        <v>0</v>
      </c>
      <c r="F294" s="84">
        <v>28357</v>
      </c>
      <c r="G294" s="84">
        <v>8788.14</v>
      </c>
      <c r="H294" s="108">
        <f t="shared" si="3"/>
        <v>30.99107804069542</v>
      </c>
    </row>
    <row r="295" spans="1:8" s="30" customFormat="1" ht="21" customHeight="1">
      <c r="A295" s="70"/>
      <c r="B295" s="91"/>
      <c r="C295" s="73">
        <v>4700</v>
      </c>
      <c r="D295" s="46" t="s">
        <v>329</v>
      </c>
      <c r="E295" s="84">
        <v>0</v>
      </c>
      <c r="F295" s="84">
        <v>42185</v>
      </c>
      <c r="G295" s="84">
        <v>13925</v>
      </c>
      <c r="H295" s="108">
        <f t="shared" si="3"/>
        <v>33.00936351783809</v>
      </c>
    </row>
    <row r="296" spans="1:8" s="30" customFormat="1" ht="21" customHeight="1">
      <c r="A296" s="70"/>
      <c r="B296" s="91">
        <v>80148</v>
      </c>
      <c r="C296" s="73"/>
      <c r="D296" s="46" t="s">
        <v>326</v>
      </c>
      <c r="E296" s="84">
        <f>SUM(E297:E306)</f>
        <v>257225</v>
      </c>
      <c r="F296" s="84">
        <f>SUM(F297:F306)</f>
        <v>260226</v>
      </c>
      <c r="G296" s="84">
        <f>SUM(G297:G306)</f>
        <v>133331.22</v>
      </c>
      <c r="H296" s="108">
        <f t="shared" si="3"/>
        <v>51.236701943695095</v>
      </c>
    </row>
    <row r="297" spans="1:8" s="30" customFormat="1" ht="22.5">
      <c r="A297" s="70"/>
      <c r="B297" s="91"/>
      <c r="C297" s="90">
        <v>3020</v>
      </c>
      <c r="D297" s="46" t="s">
        <v>223</v>
      </c>
      <c r="E297" s="84">
        <v>185</v>
      </c>
      <c r="F297" s="84">
        <v>185</v>
      </c>
      <c r="G297" s="84">
        <v>0</v>
      </c>
      <c r="H297" s="108">
        <f t="shared" si="3"/>
        <v>0</v>
      </c>
    </row>
    <row r="298" spans="1:8" s="30" customFormat="1" ht="21.75" customHeight="1">
      <c r="A298" s="70"/>
      <c r="B298" s="91"/>
      <c r="C298" s="90">
        <v>4010</v>
      </c>
      <c r="D298" s="46" t="s">
        <v>108</v>
      </c>
      <c r="E298" s="84">
        <v>103619</v>
      </c>
      <c r="F298" s="84">
        <v>103753</v>
      </c>
      <c r="G298" s="84">
        <v>49004.62</v>
      </c>
      <c r="H298" s="108">
        <f t="shared" si="3"/>
        <v>47.23200293003576</v>
      </c>
    </row>
    <row r="299" spans="1:8" s="30" customFormat="1" ht="21" customHeight="1">
      <c r="A299" s="70"/>
      <c r="B299" s="91"/>
      <c r="C299" s="90">
        <v>4040</v>
      </c>
      <c r="D299" s="46" t="s">
        <v>109</v>
      </c>
      <c r="E299" s="84">
        <v>7647</v>
      </c>
      <c r="F299" s="84">
        <v>7514</v>
      </c>
      <c r="G299" s="84">
        <v>7511.83</v>
      </c>
      <c r="H299" s="108">
        <f t="shared" si="3"/>
        <v>99.9711205749268</v>
      </c>
    </row>
    <row r="300" spans="1:8" s="30" customFormat="1" ht="21" customHeight="1">
      <c r="A300" s="70"/>
      <c r="B300" s="91"/>
      <c r="C300" s="90">
        <v>4110</v>
      </c>
      <c r="D300" s="46" t="s">
        <v>110</v>
      </c>
      <c r="E300" s="84">
        <v>17383</v>
      </c>
      <c r="F300" s="84">
        <v>17383</v>
      </c>
      <c r="G300" s="84">
        <v>8202</v>
      </c>
      <c r="H300" s="108">
        <f aca="true" t="shared" si="4" ref="H300:H373">G300/F300*100</f>
        <v>47.18403037450383</v>
      </c>
    </row>
    <row r="301" spans="1:8" s="30" customFormat="1" ht="21" customHeight="1">
      <c r="A301" s="70"/>
      <c r="B301" s="91"/>
      <c r="C301" s="90">
        <v>4120</v>
      </c>
      <c r="D301" s="46" t="s">
        <v>111</v>
      </c>
      <c r="E301" s="84">
        <v>2895</v>
      </c>
      <c r="F301" s="84">
        <v>2895</v>
      </c>
      <c r="G301" s="84">
        <v>1325.72</v>
      </c>
      <c r="H301" s="108">
        <f t="shared" si="4"/>
        <v>45.79343696027634</v>
      </c>
    </row>
    <row r="302" spans="1:8" s="30" customFormat="1" ht="21" customHeight="1">
      <c r="A302" s="70"/>
      <c r="B302" s="91"/>
      <c r="C302" s="90">
        <v>4170</v>
      </c>
      <c r="D302" s="46" t="s">
        <v>226</v>
      </c>
      <c r="E302" s="84">
        <v>4000</v>
      </c>
      <c r="F302" s="84">
        <v>4000</v>
      </c>
      <c r="G302" s="84">
        <v>2342.97</v>
      </c>
      <c r="H302" s="108">
        <f t="shared" si="4"/>
        <v>58.57424999999999</v>
      </c>
    </row>
    <row r="303" spans="1:8" s="30" customFormat="1" ht="21" customHeight="1">
      <c r="A303" s="70"/>
      <c r="B303" s="91"/>
      <c r="C303" s="90">
        <v>4210</v>
      </c>
      <c r="D303" s="46" t="s">
        <v>96</v>
      </c>
      <c r="E303" s="84">
        <v>3990</v>
      </c>
      <c r="F303" s="84">
        <v>6990</v>
      </c>
      <c r="G303" s="84">
        <v>1020.26</v>
      </c>
      <c r="H303" s="108">
        <f t="shared" si="4"/>
        <v>14.595994277539342</v>
      </c>
    </row>
    <row r="304" spans="1:8" s="30" customFormat="1" ht="21" customHeight="1">
      <c r="A304" s="70"/>
      <c r="B304" s="91"/>
      <c r="C304" s="90">
        <v>4220</v>
      </c>
      <c r="D304" s="46" t="s">
        <v>211</v>
      </c>
      <c r="E304" s="84">
        <v>112000</v>
      </c>
      <c r="F304" s="84">
        <v>112000</v>
      </c>
      <c r="G304" s="84">
        <v>59835.57</v>
      </c>
      <c r="H304" s="108">
        <f t="shared" si="4"/>
        <v>53.424616071428574</v>
      </c>
    </row>
    <row r="305" spans="1:8" s="30" customFormat="1" ht="21" customHeight="1">
      <c r="A305" s="70"/>
      <c r="B305" s="91"/>
      <c r="C305" s="90">
        <v>4280</v>
      </c>
      <c r="D305" s="46" t="s">
        <v>232</v>
      </c>
      <c r="E305" s="84">
        <v>160</v>
      </c>
      <c r="F305" s="84">
        <v>160</v>
      </c>
      <c r="G305" s="84">
        <v>79</v>
      </c>
      <c r="H305" s="108">
        <f t="shared" si="4"/>
        <v>49.375</v>
      </c>
    </row>
    <row r="306" spans="1:8" s="30" customFormat="1" ht="22.5">
      <c r="A306" s="70"/>
      <c r="B306" s="91"/>
      <c r="C306" s="90">
        <v>4440</v>
      </c>
      <c r="D306" s="46" t="s">
        <v>112</v>
      </c>
      <c r="E306" s="84">
        <v>5346</v>
      </c>
      <c r="F306" s="84">
        <v>5346</v>
      </c>
      <c r="G306" s="84">
        <v>4009.25</v>
      </c>
      <c r="H306" s="108">
        <f t="shared" si="4"/>
        <v>74.99532360643471</v>
      </c>
    </row>
    <row r="307" spans="1:8" s="30" customFormat="1" ht="21.75" customHeight="1">
      <c r="A307" s="70"/>
      <c r="B307" s="86">
        <v>80195</v>
      </c>
      <c r="C307" s="70"/>
      <c r="D307" s="46" t="s">
        <v>21</v>
      </c>
      <c r="E307" s="84">
        <f>SUM(E308:E312)</f>
        <v>231670</v>
      </c>
      <c r="F307" s="84">
        <f>SUM(F308:F312)</f>
        <v>233255</v>
      </c>
      <c r="G307" s="84">
        <f>SUM(G308:G312)</f>
        <v>128237.41</v>
      </c>
      <c r="H307" s="108">
        <f t="shared" si="4"/>
        <v>54.97734668067137</v>
      </c>
    </row>
    <row r="308" spans="1:8" s="30" customFormat="1" ht="21.75" customHeight="1">
      <c r="A308" s="70"/>
      <c r="B308" s="86"/>
      <c r="C308" s="70">
        <v>4170</v>
      </c>
      <c r="D308" s="46" t="s">
        <v>226</v>
      </c>
      <c r="E308" s="84">
        <v>500</v>
      </c>
      <c r="F308" s="84">
        <v>500</v>
      </c>
      <c r="G308" s="84">
        <v>0</v>
      </c>
      <c r="H308" s="108">
        <f t="shared" si="4"/>
        <v>0</v>
      </c>
    </row>
    <row r="309" spans="1:8" s="30" customFormat="1" ht="21.75" customHeight="1">
      <c r="A309" s="70"/>
      <c r="B309" s="86"/>
      <c r="C309" s="70">
        <v>4210</v>
      </c>
      <c r="D309" s="46" t="s">
        <v>96</v>
      </c>
      <c r="E309" s="84">
        <v>1100</v>
      </c>
      <c r="F309" s="84">
        <v>1185</v>
      </c>
      <c r="G309" s="84">
        <v>1092</v>
      </c>
      <c r="H309" s="108">
        <f t="shared" si="4"/>
        <v>92.15189873417722</v>
      </c>
    </row>
    <row r="310" spans="1:8" s="30" customFormat="1" ht="21.75" customHeight="1">
      <c r="A310" s="70"/>
      <c r="B310" s="86"/>
      <c r="C310" s="70">
        <v>4300</v>
      </c>
      <c r="D310" s="14" t="s">
        <v>103</v>
      </c>
      <c r="E310" s="84">
        <v>55986</v>
      </c>
      <c r="F310" s="84">
        <v>55986</v>
      </c>
      <c r="G310" s="84">
        <v>14724.41</v>
      </c>
      <c r="H310" s="108">
        <f t="shared" si="4"/>
        <v>26.300164326795983</v>
      </c>
    </row>
    <row r="311" spans="1:8" s="30" customFormat="1" ht="21.75" customHeight="1">
      <c r="A311" s="70"/>
      <c r="B311" s="86"/>
      <c r="C311" s="70">
        <v>4430</v>
      </c>
      <c r="D311" s="14" t="s">
        <v>118</v>
      </c>
      <c r="E311" s="84">
        <v>0</v>
      </c>
      <c r="F311" s="84">
        <v>1500</v>
      </c>
      <c r="G311" s="84">
        <v>1500</v>
      </c>
      <c r="H311" s="108">
        <f t="shared" si="4"/>
        <v>100</v>
      </c>
    </row>
    <row r="312" spans="1:8" s="30" customFormat="1" ht="22.5">
      <c r="A312" s="70"/>
      <c r="B312" s="86"/>
      <c r="C312" s="70">
        <v>4440</v>
      </c>
      <c r="D312" s="46" t="s">
        <v>112</v>
      </c>
      <c r="E312" s="84">
        <v>174084</v>
      </c>
      <c r="F312" s="84">
        <v>174084</v>
      </c>
      <c r="G312" s="84">
        <v>110921</v>
      </c>
      <c r="H312" s="108">
        <f t="shared" si="4"/>
        <v>63.716941246754445</v>
      </c>
    </row>
    <row r="313" spans="1:8" s="9" customFormat="1" ht="24.75" customHeight="1">
      <c r="A313" s="41" t="s">
        <v>143</v>
      </c>
      <c r="B313" s="42"/>
      <c r="C313" s="43"/>
      <c r="D313" s="44" t="s">
        <v>75</v>
      </c>
      <c r="E313" s="45">
        <f>SUM(E316,E327,E314)</f>
        <v>97408</v>
      </c>
      <c r="F313" s="45">
        <f>SUM(F316,F327,F314)</f>
        <v>161418</v>
      </c>
      <c r="G313" s="45">
        <f>SUM(G316,G327,G314)</f>
        <v>66717.94</v>
      </c>
      <c r="H313" s="38">
        <f t="shared" si="4"/>
        <v>41.33240406893903</v>
      </c>
    </row>
    <row r="314" spans="1:8" s="8" customFormat="1" ht="24.75" customHeight="1">
      <c r="A314" s="41"/>
      <c r="B314" s="91">
        <v>85153</v>
      </c>
      <c r="C314" s="90"/>
      <c r="D314" s="46" t="s">
        <v>263</v>
      </c>
      <c r="E314" s="84">
        <f>SUM(E315:E315)</f>
        <v>6360</v>
      </c>
      <c r="F314" s="84">
        <f>SUM(F315:F315)</f>
        <v>6360</v>
      </c>
      <c r="G314" s="84">
        <f>SUM(G315:G315)</f>
        <v>3600</v>
      </c>
      <c r="H314" s="108">
        <f t="shared" si="4"/>
        <v>56.60377358490566</v>
      </c>
    </row>
    <row r="315" spans="1:8" s="8" customFormat="1" ht="24.75" customHeight="1">
      <c r="A315" s="41"/>
      <c r="B315" s="91"/>
      <c r="C315" s="90">
        <v>4300</v>
      </c>
      <c r="D315" s="46" t="s">
        <v>103</v>
      </c>
      <c r="E315" s="84">
        <v>6360</v>
      </c>
      <c r="F315" s="84">
        <v>6360</v>
      </c>
      <c r="G315" s="84">
        <v>3600</v>
      </c>
      <c r="H315" s="108">
        <f t="shared" si="4"/>
        <v>56.60377358490566</v>
      </c>
    </row>
    <row r="316" spans="1:8" s="30" customFormat="1" ht="21" customHeight="1">
      <c r="A316" s="70"/>
      <c r="B316" s="86" t="s">
        <v>144</v>
      </c>
      <c r="C316" s="90"/>
      <c r="D316" s="46" t="s">
        <v>76</v>
      </c>
      <c r="E316" s="84">
        <f>SUM(E317:E326)</f>
        <v>81048</v>
      </c>
      <c r="F316" s="84">
        <f>SUM(F317:F326)</f>
        <v>145058</v>
      </c>
      <c r="G316" s="84">
        <f>SUM(G317:G326)</f>
        <v>58117.939999999995</v>
      </c>
      <c r="H316" s="108">
        <f t="shared" si="4"/>
        <v>40.06531180631195</v>
      </c>
    </row>
    <row r="317" spans="1:8" s="30" customFormat="1" ht="45">
      <c r="A317" s="70"/>
      <c r="B317" s="91"/>
      <c r="C317" s="90">
        <v>2710</v>
      </c>
      <c r="D317" s="46" t="s">
        <v>330</v>
      </c>
      <c r="E317" s="84">
        <v>0</v>
      </c>
      <c r="F317" s="84">
        <v>13425</v>
      </c>
      <c r="G317" s="84">
        <v>0</v>
      </c>
      <c r="H317" s="108">
        <f t="shared" si="4"/>
        <v>0</v>
      </c>
    </row>
    <row r="318" spans="1:8" s="30" customFormat="1" ht="33.75">
      <c r="A318" s="70"/>
      <c r="B318" s="91"/>
      <c r="C318" s="90">
        <v>2820</v>
      </c>
      <c r="D318" s="46" t="s">
        <v>349</v>
      </c>
      <c r="E318" s="84">
        <v>0</v>
      </c>
      <c r="F318" s="84">
        <v>8130</v>
      </c>
      <c r="G318" s="84">
        <v>4130</v>
      </c>
      <c r="H318" s="108">
        <f t="shared" si="4"/>
        <v>50.79950799507995</v>
      </c>
    </row>
    <row r="319" spans="1:8" s="30" customFormat="1" ht="56.25">
      <c r="A319" s="70"/>
      <c r="B319" s="91"/>
      <c r="C319" s="90">
        <v>2830</v>
      </c>
      <c r="D319" s="46" t="s">
        <v>350</v>
      </c>
      <c r="E319" s="84">
        <v>0</v>
      </c>
      <c r="F319" s="84">
        <v>55880</v>
      </c>
      <c r="G319" s="84">
        <v>27970</v>
      </c>
      <c r="H319" s="108">
        <f t="shared" si="4"/>
        <v>50.05368647100931</v>
      </c>
    </row>
    <row r="320" spans="1:8" s="30" customFormat="1" ht="24.75" customHeight="1">
      <c r="A320" s="70"/>
      <c r="B320" s="91"/>
      <c r="C320" s="90">
        <v>4110</v>
      </c>
      <c r="D320" s="14" t="s">
        <v>110</v>
      </c>
      <c r="E320" s="84">
        <v>1758</v>
      </c>
      <c r="F320" s="84">
        <v>1758</v>
      </c>
      <c r="G320" s="84">
        <v>547.56</v>
      </c>
      <c r="H320" s="108">
        <f t="shared" si="4"/>
        <v>31.146757679180887</v>
      </c>
    </row>
    <row r="321" spans="1:8" s="30" customFormat="1" ht="21" customHeight="1">
      <c r="A321" s="70"/>
      <c r="B321" s="91"/>
      <c r="C321" s="90">
        <v>4170</v>
      </c>
      <c r="D321" s="46" t="s">
        <v>226</v>
      </c>
      <c r="E321" s="84">
        <v>37800</v>
      </c>
      <c r="F321" s="84">
        <v>36800</v>
      </c>
      <c r="G321" s="84">
        <v>12955.39</v>
      </c>
      <c r="H321" s="108">
        <f t="shared" si="4"/>
        <v>35.204864130434785</v>
      </c>
    </row>
    <row r="322" spans="1:8" s="30" customFormat="1" ht="21" customHeight="1">
      <c r="A322" s="70"/>
      <c r="B322" s="91"/>
      <c r="C322" s="90">
        <v>4210</v>
      </c>
      <c r="D322" s="14" t="s">
        <v>116</v>
      </c>
      <c r="E322" s="84">
        <v>8000</v>
      </c>
      <c r="F322" s="84">
        <v>7100</v>
      </c>
      <c r="G322" s="84">
        <v>4792.55</v>
      </c>
      <c r="H322" s="108">
        <f t="shared" si="4"/>
        <v>67.50070422535211</v>
      </c>
    </row>
    <row r="323" spans="1:8" s="30" customFormat="1" ht="21" customHeight="1">
      <c r="A323" s="70"/>
      <c r="B323" s="91"/>
      <c r="C323" s="90">
        <v>4220</v>
      </c>
      <c r="D323" s="14" t="s">
        <v>211</v>
      </c>
      <c r="E323" s="84">
        <v>10000</v>
      </c>
      <c r="F323" s="84">
        <v>6175</v>
      </c>
      <c r="G323" s="84">
        <v>2230.76</v>
      </c>
      <c r="H323" s="108">
        <f t="shared" si="4"/>
        <v>36.12566801619433</v>
      </c>
    </row>
    <row r="324" spans="1:8" s="30" customFormat="1" ht="21" customHeight="1">
      <c r="A324" s="70"/>
      <c r="B324" s="91"/>
      <c r="C324" s="90">
        <v>4300</v>
      </c>
      <c r="D324" s="46" t="s">
        <v>103</v>
      </c>
      <c r="E324" s="84">
        <v>21090</v>
      </c>
      <c r="F324" s="84">
        <v>13390</v>
      </c>
      <c r="G324" s="84">
        <v>4417.2</v>
      </c>
      <c r="H324" s="108">
        <f t="shared" si="4"/>
        <v>32.98879761015684</v>
      </c>
    </row>
    <row r="325" spans="1:8" s="30" customFormat="1" ht="21" customHeight="1">
      <c r="A325" s="70"/>
      <c r="B325" s="91"/>
      <c r="C325" s="90">
        <v>4350</v>
      </c>
      <c r="D325" s="46" t="s">
        <v>259</v>
      </c>
      <c r="E325" s="84">
        <v>1200</v>
      </c>
      <c r="F325" s="84">
        <v>1200</v>
      </c>
      <c r="G325" s="84">
        <v>615.6</v>
      </c>
      <c r="H325" s="108">
        <f t="shared" si="4"/>
        <v>51.300000000000004</v>
      </c>
    </row>
    <row r="326" spans="1:8" s="30" customFormat="1" ht="21" customHeight="1">
      <c r="A326" s="70"/>
      <c r="B326" s="91"/>
      <c r="C326" s="90">
        <v>4410</v>
      </c>
      <c r="D326" s="46" t="s">
        <v>114</v>
      </c>
      <c r="E326" s="84">
        <v>1200</v>
      </c>
      <c r="F326" s="84">
        <v>1200</v>
      </c>
      <c r="G326" s="84">
        <v>458.88</v>
      </c>
      <c r="H326" s="108">
        <f t="shared" si="4"/>
        <v>38.24</v>
      </c>
    </row>
    <row r="327" spans="1:8" s="30" customFormat="1" ht="21" customHeight="1">
      <c r="A327" s="70"/>
      <c r="B327" s="91">
        <v>85195</v>
      </c>
      <c r="C327" s="90"/>
      <c r="D327" s="46" t="s">
        <v>21</v>
      </c>
      <c r="E327" s="84">
        <f>SUM(E328)</f>
        <v>10000</v>
      </c>
      <c r="F327" s="84">
        <f>SUM(F328)</f>
        <v>10000</v>
      </c>
      <c r="G327" s="84">
        <f>SUM(G328)</f>
        <v>5000</v>
      </c>
      <c r="H327" s="108">
        <f t="shared" si="4"/>
        <v>50</v>
      </c>
    </row>
    <row r="328" spans="1:8" s="30" customFormat="1" ht="21" customHeight="1">
      <c r="A328" s="70"/>
      <c r="B328" s="91"/>
      <c r="C328" s="90">
        <v>4430</v>
      </c>
      <c r="D328" s="46" t="s">
        <v>118</v>
      </c>
      <c r="E328" s="84">
        <v>10000</v>
      </c>
      <c r="F328" s="84">
        <v>10000</v>
      </c>
      <c r="G328" s="84">
        <v>5000</v>
      </c>
      <c r="H328" s="108">
        <f t="shared" si="4"/>
        <v>50</v>
      </c>
    </row>
    <row r="329" spans="1:8" s="9" customFormat="1" ht="24.75" customHeight="1">
      <c r="A329" s="66">
        <v>852</v>
      </c>
      <c r="B329" s="42"/>
      <c r="C329" s="43"/>
      <c r="D329" s="44" t="s">
        <v>221</v>
      </c>
      <c r="E329" s="45">
        <f>SUM(E330,E354,E356,E359,E361,E385,E387,)</f>
        <v>11465246</v>
      </c>
      <c r="F329" s="45">
        <f>SUM(F330,F354,F356,F359,F361,F385,F387,)</f>
        <v>11901646</v>
      </c>
      <c r="G329" s="45">
        <f>SUM(G330,G354,G356,G359,G361,G385,G387,)</f>
        <v>5480199.359999999</v>
      </c>
      <c r="H329" s="38">
        <f t="shared" si="4"/>
        <v>46.04572644825765</v>
      </c>
    </row>
    <row r="330" spans="1:8" s="30" customFormat="1" ht="45">
      <c r="A330" s="98"/>
      <c r="B330" s="57">
        <v>85212</v>
      </c>
      <c r="C330" s="82"/>
      <c r="D330" s="80" t="s">
        <v>502</v>
      </c>
      <c r="E330" s="74">
        <f>SUM(E331:E353)</f>
        <v>6568634</v>
      </c>
      <c r="F330" s="74">
        <f>SUM(F331:F353)</f>
        <v>6902934</v>
      </c>
      <c r="G330" s="74">
        <f>SUM(G331:G353)</f>
        <v>2926327.8999999994</v>
      </c>
      <c r="H330" s="108">
        <f t="shared" si="4"/>
        <v>42.39252323722057</v>
      </c>
    </row>
    <row r="331" spans="1:8" s="30" customFormat="1" ht="22.5">
      <c r="A331" s="98"/>
      <c r="B331" s="57"/>
      <c r="C331" s="82">
        <v>3020</v>
      </c>
      <c r="D331" s="46" t="s">
        <v>223</v>
      </c>
      <c r="E331" s="74">
        <v>1760</v>
      </c>
      <c r="F331" s="74">
        <v>1760</v>
      </c>
      <c r="G331" s="74">
        <v>0</v>
      </c>
      <c r="H331" s="108"/>
    </row>
    <row r="332" spans="1:8" s="30" customFormat="1" ht="21" customHeight="1">
      <c r="A332" s="98"/>
      <c r="B332" s="57"/>
      <c r="C332" s="82">
        <v>3110</v>
      </c>
      <c r="D332" s="80" t="s">
        <v>137</v>
      </c>
      <c r="E332" s="74">
        <v>6233727</v>
      </c>
      <c r="F332" s="74">
        <v>6557998</v>
      </c>
      <c r="G332" s="74">
        <v>2775231.34</v>
      </c>
      <c r="H332" s="108">
        <f t="shared" si="4"/>
        <v>42.318270606364926</v>
      </c>
    </row>
    <row r="333" spans="1:8" s="30" customFormat="1" ht="21" customHeight="1">
      <c r="A333" s="98"/>
      <c r="B333" s="57"/>
      <c r="C333" s="57">
        <v>4010</v>
      </c>
      <c r="D333" s="14" t="s">
        <v>108</v>
      </c>
      <c r="E333" s="74">
        <v>178083</v>
      </c>
      <c r="F333" s="74">
        <v>179163</v>
      </c>
      <c r="G333" s="74">
        <v>80470.94</v>
      </c>
      <c r="H333" s="108">
        <f t="shared" si="4"/>
        <v>44.914932212566214</v>
      </c>
    </row>
    <row r="334" spans="1:8" s="30" customFormat="1" ht="21" customHeight="1">
      <c r="A334" s="98"/>
      <c r="B334" s="57"/>
      <c r="C334" s="57">
        <v>4040</v>
      </c>
      <c r="D334" s="14" t="s">
        <v>109</v>
      </c>
      <c r="E334" s="74">
        <v>12000</v>
      </c>
      <c r="F334" s="74">
        <v>10594</v>
      </c>
      <c r="G334" s="74">
        <v>10593.1</v>
      </c>
      <c r="H334" s="108">
        <f t="shared" si="4"/>
        <v>99.99150462525958</v>
      </c>
    </row>
    <row r="335" spans="1:8" s="30" customFormat="1" ht="21" customHeight="1">
      <c r="A335" s="98"/>
      <c r="B335" s="57"/>
      <c r="C335" s="57">
        <v>4110</v>
      </c>
      <c r="D335" s="14" t="s">
        <v>110</v>
      </c>
      <c r="E335" s="74">
        <v>79516</v>
      </c>
      <c r="F335" s="74">
        <v>79516</v>
      </c>
      <c r="G335" s="74">
        <v>35887.82</v>
      </c>
      <c r="H335" s="108">
        <f t="shared" si="4"/>
        <v>45.13282861310931</v>
      </c>
    </row>
    <row r="336" spans="1:8" s="30" customFormat="1" ht="21" customHeight="1">
      <c r="A336" s="98"/>
      <c r="B336" s="57"/>
      <c r="C336" s="57">
        <v>4120</v>
      </c>
      <c r="D336" s="14" t="s">
        <v>111</v>
      </c>
      <c r="E336" s="74">
        <v>4573</v>
      </c>
      <c r="F336" s="74">
        <v>4573</v>
      </c>
      <c r="G336" s="74">
        <v>1934.19</v>
      </c>
      <c r="H336" s="108">
        <f t="shared" si="4"/>
        <v>42.29586704570304</v>
      </c>
    </row>
    <row r="337" spans="1:8" s="30" customFormat="1" ht="21" customHeight="1">
      <c r="A337" s="98"/>
      <c r="B337" s="81"/>
      <c r="C337" s="57">
        <v>4170</v>
      </c>
      <c r="D337" s="46" t="s">
        <v>226</v>
      </c>
      <c r="E337" s="74">
        <v>3000</v>
      </c>
      <c r="F337" s="74">
        <v>3000</v>
      </c>
      <c r="G337" s="74">
        <v>776.01</v>
      </c>
      <c r="H337" s="108">
        <f t="shared" si="4"/>
        <v>25.867</v>
      </c>
    </row>
    <row r="338" spans="1:8" s="30" customFormat="1" ht="21" customHeight="1">
      <c r="A338" s="98"/>
      <c r="B338" s="81"/>
      <c r="C338" s="57">
        <v>4210</v>
      </c>
      <c r="D338" s="46" t="s">
        <v>116</v>
      </c>
      <c r="E338" s="74">
        <v>6980</v>
      </c>
      <c r="F338" s="74">
        <v>7809</v>
      </c>
      <c r="G338" s="74">
        <v>1025.37</v>
      </c>
      <c r="H338" s="108">
        <f t="shared" si="4"/>
        <v>13.130618517095657</v>
      </c>
    </row>
    <row r="339" spans="1:8" s="30" customFormat="1" ht="21" customHeight="1">
      <c r="A339" s="98"/>
      <c r="B339" s="81"/>
      <c r="C339" s="57">
        <v>4260</v>
      </c>
      <c r="D339" s="46" t="s">
        <v>119</v>
      </c>
      <c r="E339" s="74">
        <v>8400</v>
      </c>
      <c r="F339" s="74">
        <v>8400</v>
      </c>
      <c r="G339" s="74">
        <v>6741.85</v>
      </c>
      <c r="H339" s="108">
        <f t="shared" si="4"/>
        <v>80.26011904761904</v>
      </c>
    </row>
    <row r="340" spans="1:8" s="30" customFormat="1" ht="21" customHeight="1">
      <c r="A340" s="98"/>
      <c r="B340" s="81"/>
      <c r="C340" s="57">
        <v>4270</v>
      </c>
      <c r="D340" s="46" t="s">
        <v>102</v>
      </c>
      <c r="E340" s="74">
        <v>2000</v>
      </c>
      <c r="F340" s="74">
        <v>2000</v>
      </c>
      <c r="G340" s="74">
        <v>0</v>
      </c>
      <c r="H340" s="108">
        <f t="shared" si="4"/>
        <v>0</v>
      </c>
    </row>
    <row r="341" spans="1:8" s="30" customFormat="1" ht="21" customHeight="1">
      <c r="A341" s="98"/>
      <c r="B341" s="81"/>
      <c r="C341" s="57">
        <v>4280</v>
      </c>
      <c r="D341" s="46" t="s">
        <v>232</v>
      </c>
      <c r="E341" s="74">
        <v>960</v>
      </c>
      <c r="F341" s="74">
        <v>960</v>
      </c>
      <c r="G341" s="74">
        <v>0</v>
      </c>
      <c r="H341" s="108">
        <f t="shared" si="4"/>
        <v>0</v>
      </c>
    </row>
    <row r="342" spans="1:8" s="30" customFormat="1" ht="21" customHeight="1">
      <c r="A342" s="98"/>
      <c r="B342" s="81"/>
      <c r="C342" s="57">
        <v>4300</v>
      </c>
      <c r="D342" s="46" t="s">
        <v>103</v>
      </c>
      <c r="E342" s="74">
        <v>6700</v>
      </c>
      <c r="F342" s="74">
        <v>4200</v>
      </c>
      <c r="G342" s="74">
        <v>2732.19</v>
      </c>
      <c r="H342" s="108">
        <f t="shared" si="4"/>
        <v>65.05214285714285</v>
      </c>
    </row>
    <row r="343" spans="1:8" s="30" customFormat="1" ht="21" customHeight="1">
      <c r="A343" s="98"/>
      <c r="B343" s="81"/>
      <c r="C343" s="57">
        <v>4350</v>
      </c>
      <c r="D343" s="46" t="s">
        <v>245</v>
      </c>
      <c r="E343" s="74">
        <v>3000</v>
      </c>
      <c r="F343" s="74">
        <v>1200</v>
      </c>
      <c r="G343" s="74">
        <v>585.6</v>
      </c>
      <c r="H343" s="108">
        <f t="shared" si="4"/>
        <v>48.800000000000004</v>
      </c>
    </row>
    <row r="344" spans="1:8" s="30" customFormat="1" ht="21" customHeight="1">
      <c r="A344" s="98"/>
      <c r="B344" s="81"/>
      <c r="C344" s="57">
        <v>4360</v>
      </c>
      <c r="D344" s="46" t="s">
        <v>270</v>
      </c>
      <c r="E344" s="74">
        <v>960</v>
      </c>
      <c r="F344" s="74">
        <v>960</v>
      </c>
      <c r="G344" s="74">
        <v>440.9</v>
      </c>
      <c r="H344" s="108">
        <f t="shared" si="4"/>
        <v>45.92708333333333</v>
      </c>
    </row>
    <row r="345" spans="1:8" s="30" customFormat="1" ht="22.5">
      <c r="A345" s="98"/>
      <c r="B345" s="81"/>
      <c r="C345" s="57">
        <v>4370</v>
      </c>
      <c r="D345" s="14" t="s">
        <v>266</v>
      </c>
      <c r="E345" s="74">
        <v>2000</v>
      </c>
      <c r="F345" s="74">
        <v>4500</v>
      </c>
      <c r="G345" s="74">
        <v>1944.02</v>
      </c>
      <c r="H345" s="108">
        <f t="shared" si="4"/>
        <v>43.20044444444444</v>
      </c>
    </row>
    <row r="346" spans="1:8" s="30" customFormat="1" ht="21" customHeight="1">
      <c r="A346" s="98"/>
      <c r="B346" s="81"/>
      <c r="C346" s="57">
        <v>4410</v>
      </c>
      <c r="D346" s="46" t="s">
        <v>114</v>
      </c>
      <c r="E346" s="74">
        <v>4000</v>
      </c>
      <c r="F346" s="74">
        <v>5300</v>
      </c>
      <c r="G346" s="74">
        <v>1218.8</v>
      </c>
      <c r="H346" s="108">
        <f t="shared" si="4"/>
        <v>22.99622641509434</v>
      </c>
    </row>
    <row r="347" spans="1:8" s="30" customFormat="1" ht="21" customHeight="1">
      <c r="A347" s="98"/>
      <c r="B347" s="81"/>
      <c r="C347" s="57">
        <v>4430</v>
      </c>
      <c r="D347" s="46" t="s">
        <v>118</v>
      </c>
      <c r="E347" s="74">
        <v>7800</v>
      </c>
      <c r="F347" s="74">
        <v>8800</v>
      </c>
      <c r="G347" s="74">
        <v>945</v>
      </c>
      <c r="H347" s="108">
        <f t="shared" si="4"/>
        <v>10.738636363636363</v>
      </c>
    </row>
    <row r="348" spans="1:8" s="30" customFormat="1" ht="21" customHeight="1">
      <c r="A348" s="98"/>
      <c r="B348" s="81"/>
      <c r="C348" s="57">
        <v>4440</v>
      </c>
      <c r="D348" s="14" t="s">
        <v>112</v>
      </c>
      <c r="E348" s="74">
        <v>4875</v>
      </c>
      <c r="F348" s="74">
        <v>5001</v>
      </c>
      <c r="G348" s="74">
        <v>3751</v>
      </c>
      <c r="H348" s="108">
        <f t="shared" si="4"/>
        <v>75.00499900019996</v>
      </c>
    </row>
    <row r="349" spans="1:8" s="30" customFormat="1" ht="21" customHeight="1">
      <c r="A349" s="98"/>
      <c r="B349" s="81"/>
      <c r="C349" s="57">
        <v>4580</v>
      </c>
      <c r="D349" s="46" t="s">
        <v>26</v>
      </c>
      <c r="E349" s="74">
        <v>0</v>
      </c>
      <c r="F349" s="74">
        <v>200</v>
      </c>
      <c r="G349" s="74">
        <v>26.38</v>
      </c>
      <c r="H349" s="108">
        <f t="shared" si="4"/>
        <v>13.19</v>
      </c>
    </row>
    <row r="350" spans="1:8" s="30" customFormat="1" ht="22.5">
      <c r="A350" s="98"/>
      <c r="B350" s="81"/>
      <c r="C350" s="57">
        <v>4610</v>
      </c>
      <c r="D350" s="46" t="s">
        <v>214</v>
      </c>
      <c r="E350" s="74">
        <v>1000</v>
      </c>
      <c r="F350" s="74">
        <v>1000</v>
      </c>
      <c r="G350" s="74">
        <v>31.49</v>
      </c>
      <c r="H350" s="108">
        <f t="shared" si="4"/>
        <v>3.1489999999999996</v>
      </c>
    </row>
    <row r="351" spans="1:8" s="30" customFormat="1" ht="22.5">
      <c r="A351" s="98"/>
      <c r="B351" s="81"/>
      <c r="C351" s="57">
        <v>4700</v>
      </c>
      <c r="D351" s="46" t="s">
        <v>329</v>
      </c>
      <c r="E351" s="74">
        <v>3300</v>
      </c>
      <c r="F351" s="74">
        <v>3300</v>
      </c>
      <c r="G351" s="74">
        <v>839</v>
      </c>
      <c r="H351" s="108">
        <f t="shared" si="4"/>
        <v>25.424242424242426</v>
      </c>
    </row>
    <row r="352" spans="1:8" s="30" customFormat="1" ht="33.75">
      <c r="A352" s="98"/>
      <c r="B352" s="81"/>
      <c r="C352" s="57">
        <v>4740</v>
      </c>
      <c r="D352" s="46" t="s">
        <v>268</v>
      </c>
      <c r="E352" s="74">
        <v>2000</v>
      </c>
      <c r="F352" s="74">
        <v>3000</v>
      </c>
      <c r="G352" s="74">
        <v>1152.9</v>
      </c>
      <c r="H352" s="108">
        <f t="shared" si="4"/>
        <v>38.43</v>
      </c>
    </row>
    <row r="353" spans="1:8" s="30" customFormat="1" ht="22.5">
      <c r="A353" s="98"/>
      <c r="B353" s="81"/>
      <c r="C353" s="57">
        <v>4750</v>
      </c>
      <c r="D353" s="46" t="s">
        <v>5</v>
      </c>
      <c r="E353" s="74">
        <v>2000</v>
      </c>
      <c r="F353" s="74">
        <v>9700</v>
      </c>
      <c r="G353" s="74">
        <v>0</v>
      </c>
      <c r="H353" s="108">
        <f t="shared" si="4"/>
        <v>0</v>
      </c>
    </row>
    <row r="354" spans="1:8" s="30" customFormat="1" ht="67.5">
      <c r="A354" s="70"/>
      <c r="B354" s="91">
        <v>85213</v>
      </c>
      <c r="C354" s="90"/>
      <c r="D354" s="46" t="s">
        <v>335</v>
      </c>
      <c r="E354" s="84">
        <f>SUM(E355)</f>
        <v>59100</v>
      </c>
      <c r="F354" s="84">
        <f>SUM(F355)</f>
        <v>55000</v>
      </c>
      <c r="G354" s="84">
        <f>SUM(G355)</f>
        <v>19533.63</v>
      </c>
      <c r="H354" s="108">
        <f t="shared" si="4"/>
        <v>35.515690909090914</v>
      </c>
    </row>
    <row r="355" spans="1:8" s="30" customFormat="1" ht="21" customHeight="1">
      <c r="A355" s="70"/>
      <c r="B355" s="91"/>
      <c r="C355" s="90">
        <v>4130</v>
      </c>
      <c r="D355" s="46" t="s">
        <v>145</v>
      </c>
      <c r="E355" s="84">
        <v>59100</v>
      </c>
      <c r="F355" s="84">
        <v>55000</v>
      </c>
      <c r="G355" s="84">
        <v>19533.63</v>
      </c>
      <c r="H355" s="108">
        <f t="shared" si="4"/>
        <v>35.515690909090914</v>
      </c>
    </row>
    <row r="356" spans="1:8" s="30" customFormat="1" ht="22.5">
      <c r="A356" s="70"/>
      <c r="B356" s="86">
        <v>85214</v>
      </c>
      <c r="C356" s="90"/>
      <c r="D356" s="46" t="s">
        <v>244</v>
      </c>
      <c r="E356" s="84">
        <f>SUM(E357:E358)</f>
        <v>1686100</v>
      </c>
      <c r="F356" s="84">
        <f>SUM(F357:F358)</f>
        <v>1668500</v>
      </c>
      <c r="G356" s="84">
        <f>SUM(G357:G358)</f>
        <v>880067.97</v>
      </c>
      <c r="H356" s="108">
        <f t="shared" si="4"/>
        <v>52.74605753670962</v>
      </c>
    </row>
    <row r="357" spans="1:8" s="30" customFormat="1" ht="21" customHeight="1">
      <c r="A357" s="70"/>
      <c r="B357" s="86"/>
      <c r="C357" s="90">
        <v>3110</v>
      </c>
      <c r="D357" s="46" t="s">
        <v>137</v>
      </c>
      <c r="E357" s="84">
        <v>1685000</v>
      </c>
      <c r="F357" s="84">
        <v>1667400</v>
      </c>
      <c r="G357" s="84">
        <v>879620.07</v>
      </c>
      <c r="H357" s="108">
        <f t="shared" si="4"/>
        <v>52.75399244332494</v>
      </c>
    </row>
    <row r="358" spans="1:8" s="30" customFormat="1" ht="21" customHeight="1">
      <c r="A358" s="70"/>
      <c r="B358" s="86"/>
      <c r="C358" s="57">
        <v>4110</v>
      </c>
      <c r="D358" s="14" t="s">
        <v>110</v>
      </c>
      <c r="E358" s="84">
        <v>1100</v>
      </c>
      <c r="F358" s="84">
        <v>1100</v>
      </c>
      <c r="G358" s="84">
        <v>447.9</v>
      </c>
      <c r="H358" s="108">
        <f t="shared" si="4"/>
        <v>40.71818181818181</v>
      </c>
    </row>
    <row r="359" spans="1:8" s="30" customFormat="1" ht="21.75" customHeight="1">
      <c r="A359" s="70"/>
      <c r="B359" s="86">
        <v>85215</v>
      </c>
      <c r="C359" s="90"/>
      <c r="D359" s="46" t="s">
        <v>80</v>
      </c>
      <c r="E359" s="84">
        <f>SUM(E360)</f>
        <v>900000</v>
      </c>
      <c r="F359" s="84">
        <f>SUM(F360)</f>
        <v>900000</v>
      </c>
      <c r="G359" s="84">
        <f>SUM(G360)</f>
        <v>381736.67</v>
      </c>
      <c r="H359" s="108">
        <f t="shared" si="4"/>
        <v>42.41518555555555</v>
      </c>
    </row>
    <row r="360" spans="1:8" s="30" customFormat="1" ht="21" customHeight="1">
      <c r="A360" s="70"/>
      <c r="B360" s="86"/>
      <c r="C360" s="90">
        <v>3110</v>
      </c>
      <c r="D360" s="46" t="s">
        <v>137</v>
      </c>
      <c r="E360" s="84">
        <v>900000</v>
      </c>
      <c r="F360" s="84">
        <v>900000</v>
      </c>
      <c r="G360" s="84">
        <v>381736.67</v>
      </c>
      <c r="H360" s="108">
        <f t="shared" si="4"/>
        <v>42.41518555555555</v>
      </c>
    </row>
    <row r="361" spans="1:8" s="30" customFormat="1" ht="21.75" customHeight="1">
      <c r="A361" s="70"/>
      <c r="B361" s="86">
        <v>85219</v>
      </c>
      <c r="C361" s="90"/>
      <c r="D361" s="46" t="s">
        <v>81</v>
      </c>
      <c r="E361" s="84">
        <f>SUM(E362:E384)</f>
        <v>1337592</v>
      </c>
      <c r="F361" s="84">
        <f>SUM(F362:F384)</f>
        <v>1376392</v>
      </c>
      <c r="G361" s="84">
        <f>SUM(G362:G384)</f>
        <v>680891.2200000001</v>
      </c>
      <c r="H361" s="108">
        <f t="shared" si="4"/>
        <v>49.46928055379573</v>
      </c>
    </row>
    <row r="362" spans="1:8" s="30" customFormat="1" ht="21" customHeight="1">
      <c r="A362" s="70"/>
      <c r="B362" s="86"/>
      <c r="C362" s="90">
        <v>3020</v>
      </c>
      <c r="D362" s="46" t="s">
        <v>250</v>
      </c>
      <c r="E362" s="84">
        <v>3218</v>
      </c>
      <c r="F362" s="84">
        <v>3218</v>
      </c>
      <c r="G362" s="84">
        <v>0</v>
      </c>
      <c r="H362" s="108">
        <f t="shared" si="4"/>
        <v>0</v>
      </c>
    </row>
    <row r="363" spans="1:8" s="30" customFormat="1" ht="21" customHeight="1">
      <c r="A363" s="70"/>
      <c r="B363" s="86"/>
      <c r="C363" s="90">
        <v>4010</v>
      </c>
      <c r="D363" s="46" t="s">
        <v>108</v>
      </c>
      <c r="E363" s="84">
        <v>698411</v>
      </c>
      <c r="F363" s="84">
        <v>734711</v>
      </c>
      <c r="G363" s="84">
        <v>327534.19</v>
      </c>
      <c r="H363" s="108">
        <f t="shared" si="4"/>
        <v>44.580003566028005</v>
      </c>
    </row>
    <row r="364" spans="1:8" s="30" customFormat="1" ht="21" customHeight="1">
      <c r="A364" s="70"/>
      <c r="B364" s="86"/>
      <c r="C364" s="90">
        <v>4040</v>
      </c>
      <c r="D364" s="46" t="s">
        <v>109</v>
      </c>
      <c r="E364" s="84">
        <v>51574</v>
      </c>
      <c r="F364" s="84">
        <v>51574</v>
      </c>
      <c r="G364" s="84">
        <v>49330.48</v>
      </c>
      <c r="H364" s="108">
        <f t="shared" si="4"/>
        <v>95.6499011129639</v>
      </c>
    </row>
    <row r="365" spans="1:8" s="30" customFormat="1" ht="21" customHeight="1">
      <c r="A365" s="70"/>
      <c r="B365" s="86"/>
      <c r="C365" s="90">
        <v>4110</v>
      </c>
      <c r="D365" s="46" t="s">
        <v>110</v>
      </c>
      <c r="E365" s="84">
        <v>116543</v>
      </c>
      <c r="F365" s="84">
        <v>118723</v>
      </c>
      <c r="G365" s="84">
        <v>60916.22</v>
      </c>
      <c r="H365" s="108">
        <f t="shared" si="4"/>
        <v>51.30953564178803</v>
      </c>
    </row>
    <row r="366" spans="1:8" s="30" customFormat="1" ht="21" customHeight="1">
      <c r="A366" s="70"/>
      <c r="B366" s="86"/>
      <c r="C366" s="90">
        <v>4120</v>
      </c>
      <c r="D366" s="46" t="s">
        <v>111</v>
      </c>
      <c r="E366" s="84">
        <v>17995</v>
      </c>
      <c r="F366" s="84">
        <v>18315</v>
      </c>
      <c r="G366" s="84">
        <v>8873.32</v>
      </c>
      <c r="H366" s="108">
        <f t="shared" si="4"/>
        <v>48.448375648375645</v>
      </c>
    </row>
    <row r="367" spans="1:8" s="30" customFormat="1" ht="21" customHeight="1">
      <c r="A367" s="70"/>
      <c r="B367" s="86"/>
      <c r="C367" s="90">
        <v>4170</v>
      </c>
      <c r="D367" s="46" t="s">
        <v>226</v>
      </c>
      <c r="E367" s="84">
        <v>19440</v>
      </c>
      <c r="F367" s="84">
        <v>7240</v>
      </c>
      <c r="G367" s="84">
        <v>2657.51</v>
      </c>
      <c r="H367" s="108">
        <f t="shared" si="4"/>
        <v>36.70593922651934</v>
      </c>
    </row>
    <row r="368" spans="1:8" s="30" customFormat="1" ht="21" customHeight="1">
      <c r="A368" s="70"/>
      <c r="B368" s="86"/>
      <c r="C368" s="90">
        <v>4210</v>
      </c>
      <c r="D368" s="46" t="s">
        <v>116</v>
      </c>
      <c r="E368" s="84">
        <v>36400</v>
      </c>
      <c r="F368" s="84">
        <v>36400</v>
      </c>
      <c r="G368" s="84">
        <v>9948.66</v>
      </c>
      <c r="H368" s="108">
        <f t="shared" si="4"/>
        <v>27.33148351648352</v>
      </c>
    </row>
    <row r="369" spans="1:8" s="30" customFormat="1" ht="21" customHeight="1">
      <c r="A369" s="70"/>
      <c r="B369" s="86"/>
      <c r="C369" s="90">
        <v>4220</v>
      </c>
      <c r="D369" s="46" t="s">
        <v>211</v>
      </c>
      <c r="E369" s="84">
        <v>150000</v>
      </c>
      <c r="F369" s="84">
        <v>150000</v>
      </c>
      <c r="G369" s="84">
        <v>98232.61</v>
      </c>
      <c r="H369" s="108">
        <f t="shared" si="4"/>
        <v>65.48840666666666</v>
      </c>
    </row>
    <row r="370" spans="1:8" s="30" customFormat="1" ht="21" customHeight="1">
      <c r="A370" s="70"/>
      <c r="B370" s="86"/>
      <c r="C370" s="90">
        <v>4260</v>
      </c>
      <c r="D370" s="46" t="s">
        <v>119</v>
      </c>
      <c r="E370" s="84">
        <v>14555</v>
      </c>
      <c r="F370" s="84">
        <v>14555</v>
      </c>
      <c r="G370" s="84">
        <v>8360.72</v>
      </c>
      <c r="H370" s="108">
        <f t="shared" si="4"/>
        <v>57.44225352112675</v>
      </c>
    </row>
    <row r="371" spans="1:8" s="30" customFormat="1" ht="21" customHeight="1">
      <c r="A371" s="70"/>
      <c r="B371" s="86"/>
      <c r="C371" s="90">
        <v>4270</v>
      </c>
      <c r="D371" s="46" t="s">
        <v>102</v>
      </c>
      <c r="E371" s="84">
        <v>4000</v>
      </c>
      <c r="F371" s="84">
        <v>4000</v>
      </c>
      <c r="G371" s="84">
        <v>390.4</v>
      </c>
      <c r="H371" s="108">
        <f t="shared" si="4"/>
        <v>9.76</v>
      </c>
    </row>
    <row r="372" spans="1:8" s="30" customFormat="1" ht="21" customHeight="1">
      <c r="A372" s="70"/>
      <c r="B372" s="86"/>
      <c r="C372" s="90">
        <v>4280</v>
      </c>
      <c r="D372" s="46" t="s">
        <v>232</v>
      </c>
      <c r="E372" s="84">
        <v>1350</v>
      </c>
      <c r="F372" s="84">
        <v>1350</v>
      </c>
      <c r="G372" s="84">
        <v>930</v>
      </c>
      <c r="H372" s="108">
        <f t="shared" si="4"/>
        <v>68.88888888888889</v>
      </c>
    </row>
    <row r="373" spans="1:8" s="30" customFormat="1" ht="21" customHeight="1">
      <c r="A373" s="70"/>
      <c r="B373" s="86"/>
      <c r="C373" s="90">
        <v>4300</v>
      </c>
      <c r="D373" s="46" t="s">
        <v>103</v>
      </c>
      <c r="E373" s="84">
        <v>86029</v>
      </c>
      <c r="F373" s="84">
        <v>98229</v>
      </c>
      <c r="G373" s="84">
        <v>44994.65</v>
      </c>
      <c r="H373" s="108">
        <f t="shared" si="4"/>
        <v>45.80587199299596</v>
      </c>
    </row>
    <row r="374" spans="1:8" s="30" customFormat="1" ht="21" customHeight="1">
      <c r="A374" s="70"/>
      <c r="B374" s="86"/>
      <c r="C374" s="90">
        <v>4350</v>
      </c>
      <c r="D374" s="46" t="s">
        <v>245</v>
      </c>
      <c r="E374" s="84">
        <v>1177</v>
      </c>
      <c r="F374" s="84">
        <v>1177</v>
      </c>
      <c r="G374" s="84">
        <v>585.6</v>
      </c>
      <c r="H374" s="108">
        <f aca="true" t="shared" si="5" ref="H374:H445">G374/F374*100</f>
        <v>49.753610875106205</v>
      </c>
    </row>
    <row r="375" spans="1:8" s="30" customFormat="1" ht="22.5">
      <c r="A375" s="70"/>
      <c r="B375" s="86"/>
      <c r="C375" s="90">
        <v>4360</v>
      </c>
      <c r="D375" s="46" t="s">
        <v>266</v>
      </c>
      <c r="E375" s="84">
        <v>732</v>
      </c>
      <c r="F375" s="84">
        <v>732</v>
      </c>
      <c r="G375" s="84">
        <v>366</v>
      </c>
      <c r="H375" s="108">
        <f t="shared" si="5"/>
        <v>50</v>
      </c>
    </row>
    <row r="376" spans="1:8" s="30" customFormat="1" ht="22.5">
      <c r="A376" s="70"/>
      <c r="B376" s="86"/>
      <c r="C376" s="90">
        <v>4370</v>
      </c>
      <c r="D376" s="46" t="s">
        <v>266</v>
      </c>
      <c r="E376" s="84">
        <v>10780</v>
      </c>
      <c r="F376" s="84">
        <v>10780</v>
      </c>
      <c r="G376" s="84">
        <v>4267.78</v>
      </c>
      <c r="H376" s="108">
        <f t="shared" si="5"/>
        <v>39.589795918367344</v>
      </c>
    </row>
    <row r="377" spans="1:8" s="30" customFormat="1" ht="22.5">
      <c r="A377" s="70"/>
      <c r="B377" s="86"/>
      <c r="C377" s="90">
        <v>4400</v>
      </c>
      <c r="D377" s="46" t="s">
        <v>316</v>
      </c>
      <c r="E377" s="84">
        <v>73276</v>
      </c>
      <c r="F377" s="84">
        <v>73276</v>
      </c>
      <c r="G377" s="84">
        <v>34324.98</v>
      </c>
      <c r="H377" s="108">
        <f t="shared" si="5"/>
        <v>46.843413941809054</v>
      </c>
    </row>
    <row r="378" spans="1:8" s="30" customFormat="1" ht="21" customHeight="1">
      <c r="A378" s="70"/>
      <c r="B378" s="86"/>
      <c r="C378" s="90">
        <v>4410</v>
      </c>
      <c r="D378" s="46" t="s">
        <v>114</v>
      </c>
      <c r="E378" s="84">
        <v>11462</v>
      </c>
      <c r="F378" s="84">
        <v>11462</v>
      </c>
      <c r="G378" s="84">
        <v>5521.64</v>
      </c>
      <c r="H378" s="108">
        <f t="shared" si="5"/>
        <v>48.173442680160534</v>
      </c>
    </row>
    <row r="379" spans="1:8" s="30" customFormat="1" ht="21" customHeight="1">
      <c r="A379" s="70"/>
      <c r="B379" s="86"/>
      <c r="C379" s="90">
        <v>4430</v>
      </c>
      <c r="D379" s="46" t="s">
        <v>118</v>
      </c>
      <c r="E379" s="84">
        <v>2430</v>
      </c>
      <c r="F379" s="84">
        <v>2430</v>
      </c>
      <c r="G379" s="84">
        <v>570</v>
      </c>
      <c r="H379" s="108">
        <f t="shared" si="5"/>
        <v>23.456790123456788</v>
      </c>
    </row>
    <row r="380" spans="1:8" s="30" customFormat="1" ht="21" customHeight="1">
      <c r="A380" s="70"/>
      <c r="B380" s="86"/>
      <c r="C380" s="90">
        <v>4440</v>
      </c>
      <c r="D380" s="46" t="s">
        <v>112</v>
      </c>
      <c r="E380" s="84">
        <v>24316</v>
      </c>
      <c r="F380" s="84">
        <v>24316</v>
      </c>
      <c r="G380" s="84">
        <v>19255</v>
      </c>
      <c r="H380" s="108">
        <f t="shared" si="5"/>
        <v>79.18654383944728</v>
      </c>
    </row>
    <row r="381" spans="1:8" s="30" customFormat="1" ht="21" customHeight="1">
      <c r="A381" s="70"/>
      <c r="B381" s="86"/>
      <c r="C381" s="90">
        <v>4610</v>
      </c>
      <c r="D381" s="46" t="s">
        <v>214</v>
      </c>
      <c r="E381" s="84">
        <v>800</v>
      </c>
      <c r="F381" s="84">
        <v>800</v>
      </c>
      <c r="G381" s="84">
        <v>280</v>
      </c>
      <c r="H381" s="108">
        <f t="shared" si="5"/>
        <v>35</v>
      </c>
    </row>
    <row r="382" spans="1:8" s="30" customFormat="1" ht="22.5">
      <c r="A382" s="70"/>
      <c r="B382" s="86"/>
      <c r="C382" s="90">
        <v>4700</v>
      </c>
      <c r="D382" s="46" t="s">
        <v>329</v>
      </c>
      <c r="E382" s="84">
        <v>6000</v>
      </c>
      <c r="F382" s="84">
        <v>6000</v>
      </c>
      <c r="G382" s="84">
        <v>2788</v>
      </c>
      <c r="H382" s="108">
        <f t="shared" si="5"/>
        <v>46.46666666666667</v>
      </c>
    </row>
    <row r="383" spans="1:8" s="30" customFormat="1" ht="33.75">
      <c r="A383" s="70"/>
      <c r="B383" s="86"/>
      <c r="C383" s="90">
        <v>4740</v>
      </c>
      <c r="D383" s="46" t="s">
        <v>268</v>
      </c>
      <c r="E383" s="84">
        <v>2104</v>
      </c>
      <c r="F383" s="84">
        <v>2104</v>
      </c>
      <c r="G383" s="84">
        <v>707.91</v>
      </c>
      <c r="H383" s="108">
        <f t="shared" si="5"/>
        <v>33.64591254752852</v>
      </c>
    </row>
    <row r="384" spans="1:8" s="30" customFormat="1" ht="22.5">
      <c r="A384" s="70"/>
      <c r="B384" s="86"/>
      <c r="C384" s="90">
        <v>4750</v>
      </c>
      <c r="D384" s="46" t="s">
        <v>5</v>
      </c>
      <c r="E384" s="84">
        <v>5000</v>
      </c>
      <c r="F384" s="84">
        <v>5000</v>
      </c>
      <c r="G384" s="84">
        <v>55.55</v>
      </c>
      <c r="H384" s="108">
        <f t="shared" si="5"/>
        <v>1.111</v>
      </c>
    </row>
    <row r="385" spans="1:8" s="30" customFormat="1" ht="21.75" customHeight="1">
      <c r="A385" s="70"/>
      <c r="B385" s="86">
        <v>85228</v>
      </c>
      <c r="C385" s="90"/>
      <c r="D385" s="46" t="s">
        <v>146</v>
      </c>
      <c r="E385" s="84">
        <f>SUM(E386)</f>
        <v>150000</v>
      </c>
      <c r="F385" s="84">
        <f>SUM(F386)</f>
        <v>150000</v>
      </c>
      <c r="G385" s="84">
        <f>SUM(G386)</f>
        <v>74432.36</v>
      </c>
      <c r="H385" s="108">
        <f t="shared" si="5"/>
        <v>49.62157333333334</v>
      </c>
    </row>
    <row r="386" spans="1:8" s="30" customFormat="1" ht="21" customHeight="1">
      <c r="A386" s="70"/>
      <c r="B386" s="86"/>
      <c r="C386" s="90">
        <v>4300</v>
      </c>
      <c r="D386" s="46" t="s">
        <v>103</v>
      </c>
      <c r="E386" s="84">
        <v>150000</v>
      </c>
      <c r="F386" s="84">
        <v>150000</v>
      </c>
      <c r="G386" s="84">
        <v>74432.36</v>
      </c>
      <c r="H386" s="108">
        <f t="shared" si="5"/>
        <v>49.62157333333334</v>
      </c>
    </row>
    <row r="387" spans="1:8" s="30" customFormat="1" ht="21.75" customHeight="1">
      <c r="A387" s="70"/>
      <c r="B387" s="86" t="s">
        <v>189</v>
      </c>
      <c r="C387" s="90"/>
      <c r="D387" s="46" t="s">
        <v>21</v>
      </c>
      <c r="E387" s="84">
        <f>SUM(E388:E389)</f>
        <v>763820</v>
      </c>
      <c r="F387" s="84">
        <f>SUM(F388:F389)</f>
        <v>848820</v>
      </c>
      <c r="G387" s="84">
        <f>SUM(G388:G389)</f>
        <v>517209.61</v>
      </c>
      <c r="H387" s="108">
        <f t="shared" si="5"/>
        <v>60.93277844537121</v>
      </c>
    </row>
    <row r="388" spans="1:8" s="30" customFormat="1" ht="21" customHeight="1">
      <c r="A388" s="70"/>
      <c r="B388" s="86"/>
      <c r="C388" s="90">
        <v>3110</v>
      </c>
      <c r="D388" s="46" t="s">
        <v>137</v>
      </c>
      <c r="E388" s="84">
        <v>758300</v>
      </c>
      <c r="F388" s="84">
        <v>843300</v>
      </c>
      <c r="G388" s="84">
        <v>514449.61</v>
      </c>
      <c r="H388" s="108">
        <f t="shared" si="5"/>
        <v>61.004341278311394</v>
      </c>
    </row>
    <row r="389" spans="1:8" s="30" customFormat="1" ht="21" customHeight="1">
      <c r="A389" s="70"/>
      <c r="B389" s="86"/>
      <c r="C389" s="90">
        <v>4430</v>
      </c>
      <c r="D389" s="46" t="s">
        <v>118</v>
      </c>
      <c r="E389" s="84">
        <v>5520</v>
      </c>
      <c r="F389" s="84">
        <v>5520</v>
      </c>
      <c r="G389" s="84">
        <v>2760</v>
      </c>
      <c r="H389" s="108">
        <f t="shared" si="5"/>
        <v>50</v>
      </c>
    </row>
    <row r="390" spans="1:8" s="49" customFormat="1" ht="26.25" customHeight="1">
      <c r="A390" s="41">
        <v>853</v>
      </c>
      <c r="B390" s="67"/>
      <c r="C390" s="43"/>
      <c r="D390" s="44" t="s">
        <v>322</v>
      </c>
      <c r="E390" s="45">
        <f>SUM(E391,E393)</f>
        <v>10800</v>
      </c>
      <c r="F390" s="45">
        <f>SUM(F391,F393)</f>
        <v>206985</v>
      </c>
      <c r="G390" s="45">
        <f>SUM(G391,G393)</f>
        <v>0</v>
      </c>
      <c r="H390" s="38">
        <f t="shared" si="5"/>
        <v>0</v>
      </c>
    </row>
    <row r="391" spans="1:8" s="30" customFormat="1" ht="21" customHeight="1">
      <c r="A391" s="70"/>
      <c r="B391" s="86">
        <v>85311</v>
      </c>
      <c r="C391" s="90"/>
      <c r="D391" s="46" t="s">
        <v>323</v>
      </c>
      <c r="E391" s="84">
        <f>SUM(E392)</f>
        <v>10800</v>
      </c>
      <c r="F391" s="84">
        <f>SUM(F392)</f>
        <v>10800</v>
      </c>
      <c r="G391" s="84">
        <f>SUM(G392)</f>
        <v>0</v>
      </c>
      <c r="H391" s="108">
        <f t="shared" si="5"/>
        <v>0</v>
      </c>
    </row>
    <row r="392" spans="1:8" s="30" customFormat="1" ht="45">
      <c r="A392" s="70"/>
      <c r="B392" s="86"/>
      <c r="C392" s="90">
        <v>2710</v>
      </c>
      <c r="D392" s="46" t="s">
        <v>330</v>
      </c>
      <c r="E392" s="84">
        <v>10800</v>
      </c>
      <c r="F392" s="84">
        <v>10800</v>
      </c>
      <c r="G392" s="84">
        <v>0</v>
      </c>
      <c r="H392" s="108">
        <f t="shared" si="5"/>
        <v>0</v>
      </c>
    </row>
    <row r="393" spans="1:8" s="30" customFormat="1" ht="21.75" customHeight="1">
      <c r="A393" s="70"/>
      <c r="B393" s="86">
        <v>85395</v>
      </c>
      <c r="C393" s="90"/>
      <c r="D393" s="46" t="s">
        <v>21</v>
      </c>
      <c r="E393" s="84">
        <f>SUM(E394:E403)</f>
        <v>0</v>
      </c>
      <c r="F393" s="84">
        <f>SUM(F394:F403)</f>
        <v>196185</v>
      </c>
      <c r="G393" s="84">
        <f>SUM(G394:G403)</f>
        <v>0</v>
      </c>
      <c r="H393" s="108">
        <f t="shared" si="5"/>
        <v>0</v>
      </c>
    </row>
    <row r="394" spans="1:8" s="30" customFormat="1" ht="21.75" customHeight="1">
      <c r="A394" s="70"/>
      <c r="B394" s="86"/>
      <c r="C394" s="90">
        <v>3119</v>
      </c>
      <c r="D394" s="46" t="s">
        <v>137</v>
      </c>
      <c r="E394" s="84">
        <v>0</v>
      </c>
      <c r="F394" s="84">
        <v>20600</v>
      </c>
      <c r="G394" s="84">
        <v>0</v>
      </c>
      <c r="H394" s="108">
        <f t="shared" si="5"/>
        <v>0</v>
      </c>
    </row>
    <row r="395" spans="1:8" s="30" customFormat="1" ht="21.75" customHeight="1">
      <c r="A395" s="70"/>
      <c r="B395" s="86"/>
      <c r="C395" s="90">
        <v>4018</v>
      </c>
      <c r="D395" s="46" t="s">
        <v>108</v>
      </c>
      <c r="E395" s="84">
        <v>0</v>
      </c>
      <c r="F395" s="84">
        <v>25481</v>
      </c>
      <c r="G395" s="84">
        <v>0</v>
      </c>
      <c r="H395" s="108">
        <f t="shared" si="5"/>
        <v>0</v>
      </c>
    </row>
    <row r="396" spans="1:8" s="30" customFormat="1" ht="21.75" customHeight="1">
      <c r="A396" s="70"/>
      <c r="B396" s="86"/>
      <c r="C396" s="90">
        <v>4118</v>
      </c>
      <c r="D396" s="46" t="s">
        <v>110</v>
      </c>
      <c r="E396" s="84">
        <v>0</v>
      </c>
      <c r="F396" s="84">
        <v>4415</v>
      </c>
      <c r="G396" s="84">
        <v>0</v>
      </c>
      <c r="H396" s="108">
        <f t="shared" si="5"/>
        <v>0</v>
      </c>
    </row>
    <row r="397" spans="1:8" s="30" customFormat="1" ht="21.75" customHeight="1">
      <c r="A397" s="70"/>
      <c r="B397" s="86"/>
      <c r="C397" s="90">
        <v>4128</v>
      </c>
      <c r="D397" s="46" t="s">
        <v>111</v>
      </c>
      <c r="E397" s="84">
        <v>0</v>
      </c>
      <c r="F397" s="84">
        <v>708</v>
      </c>
      <c r="G397" s="84">
        <v>0</v>
      </c>
      <c r="H397" s="108">
        <f t="shared" si="5"/>
        <v>0</v>
      </c>
    </row>
    <row r="398" spans="1:8" s="30" customFormat="1" ht="21.75" customHeight="1">
      <c r="A398" s="70"/>
      <c r="B398" s="86"/>
      <c r="C398" s="90">
        <v>4178</v>
      </c>
      <c r="D398" s="46" t="s">
        <v>226</v>
      </c>
      <c r="E398" s="84">
        <v>0</v>
      </c>
      <c r="F398" s="84">
        <v>13109</v>
      </c>
      <c r="G398" s="84">
        <v>0</v>
      </c>
      <c r="H398" s="108">
        <f t="shared" si="5"/>
        <v>0</v>
      </c>
    </row>
    <row r="399" spans="1:8" s="30" customFormat="1" ht="21.75" customHeight="1">
      <c r="A399" s="70"/>
      <c r="B399" s="86"/>
      <c r="C399" s="90">
        <v>4179</v>
      </c>
      <c r="D399" s="46" t="s">
        <v>226</v>
      </c>
      <c r="E399" s="84">
        <v>0</v>
      </c>
      <c r="F399" s="84">
        <v>8828</v>
      </c>
      <c r="G399" s="84">
        <v>0</v>
      </c>
      <c r="H399" s="108">
        <f t="shared" si="5"/>
        <v>0</v>
      </c>
    </row>
    <row r="400" spans="1:8" s="30" customFormat="1" ht="21.75" customHeight="1">
      <c r="A400" s="70"/>
      <c r="B400" s="86"/>
      <c r="C400" s="90">
        <v>4218</v>
      </c>
      <c r="D400" s="46" t="s">
        <v>96</v>
      </c>
      <c r="E400" s="84">
        <v>0</v>
      </c>
      <c r="F400" s="84">
        <v>14572</v>
      </c>
      <c r="G400" s="84">
        <v>0</v>
      </c>
      <c r="H400" s="108">
        <f t="shared" si="5"/>
        <v>0</v>
      </c>
    </row>
    <row r="401" spans="1:8" s="30" customFormat="1" ht="21.75" customHeight="1">
      <c r="A401" s="70"/>
      <c r="B401" s="86"/>
      <c r="C401" s="90">
        <v>4308</v>
      </c>
      <c r="D401" s="46" t="s">
        <v>103</v>
      </c>
      <c r="E401" s="84">
        <v>0</v>
      </c>
      <c r="F401" s="84">
        <v>107372</v>
      </c>
      <c r="G401" s="84">
        <v>0</v>
      </c>
      <c r="H401" s="108">
        <f t="shared" si="5"/>
        <v>0</v>
      </c>
    </row>
    <row r="402" spans="1:8" s="30" customFormat="1" ht="33.75">
      <c r="A402" s="70"/>
      <c r="B402" s="86"/>
      <c r="C402" s="90">
        <v>4748</v>
      </c>
      <c r="D402" s="46" t="s">
        <v>268</v>
      </c>
      <c r="E402" s="84">
        <v>0</v>
      </c>
      <c r="F402" s="84">
        <v>100</v>
      </c>
      <c r="G402" s="84">
        <v>0</v>
      </c>
      <c r="H402" s="108">
        <f t="shared" si="5"/>
        <v>0</v>
      </c>
    </row>
    <row r="403" spans="1:8" s="30" customFormat="1" ht="22.5">
      <c r="A403" s="70"/>
      <c r="B403" s="86"/>
      <c r="C403" s="90">
        <v>4758</v>
      </c>
      <c r="D403" s="46" t="s">
        <v>5</v>
      </c>
      <c r="E403" s="84">
        <v>0</v>
      </c>
      <c r="F403" s="84">
        <v>1000</v>
      </c>
      <c r="G403" s="84">
        <v>0</v>
      </c>
      <c r="H403" s="108">
        <f t="shared" si="5"/>
        <v>0</v>
      </c>
    </row>
    <row r="404" spans="1:8" s="9" customFormat="1" ht="24.75" customHeight="1">
      <c r="A404" s="41" t="s">
        <v>147</v>
      </c>
      <c r="B404" s="42"/>
      <c r="C404" s="43"/>
      <c r="D404" s="44" t="s">
        <v>82</v>
      </c>
      <c r="E404" s="45">
        <f>SUM(E405,E415,E427,E423,E420,)</f>
        <v>960031</v>
      </c>
      <c r="F404" s="45">
        <f>SUM(F405,F415,F427,F423,F420,)</f>
        <v>1306846</v>
      </c>
      <c r="G404" s="45">
        <f>SUM(G405,G415,G427,G423,G420,)</f>
        <v>643735.26</v>
      </c>
      <c r="H404" s="38">
        <f t="shared" si="5"/>
        <v>49.25869306712497</v>
      </c>
    </row>
    <row r="405" spans="1:8" s="30" customFormat="1" ht="21.75" customHeight="1">
      <c r="A405" s="70"/>
      <c r="B405" s="86">
        <v>85401</v>
      </c>
      <c r="C405" s="90"/>
      <c r="D405" s="46" t="s">
        <v>83</v>
      </c>
      <c r="E405" s="84">
        <f>SUM(E406:E414)</f>
        <v>522477</v>
      </c>
      <c r="F405" s="84">
        <f>SUM(F406:F414)</f>
        <v>526939</v>
      </c>
      <c r="G405" s="84">
        <f>SUM(G406:G414)</f>
        <v>265576.9</v>
      </c>
      <c r="H405" s="108">
        <f t="shared" si="5"/>
        <v>50.399932439997805</v>
      </c>
    </row>
    <row r="406" spans="1:8" s="30" customFormat="1" ht="21" customHeight="1">
      <c r="A406" s="70"/>
      <c r="B406" s="86"/>
      <c r="C406" s="90">
        <v>3020</v>
      </c>
      <c r="D406" s="46" t="s">
        <v>250</v>
      </c>
      <c r="E406" s="84">
        <v>10339</v>
      </c>
      <c r="F406" s="84">
        <v>10339</v>
      </c>
      <c r="G406" s="84">
        <v>4735.2</v>
      </c>
      <c r="H406" s="108">
        <f t="shared" si="5"/>
        <v>45.79940032885192</v>
      </c>
    </row>
    <row r="407" spans="1:8" s="30" customFormat="1" ht="21" customHeight="1">
      <c r="A407" s="70"/>
      <c r="B407" s="86"/>
      <c r="C407" s="90">
        <v>4010</v>
      </c>
      <c r="D407" s="46" t="s">
        <v>108</v>
      </c>
      <c r="E407" s="84">
        <v>371545</v>
      </c>
      <c r="F407" s="84">
        <v>372158</v>
      </c>
      <c r="G407" s="84">
        <v>171502.16</v>
      </c>
      <c r="H407" s="108">
        <f t="shared" si="5"/>
        <v>46.08315822849435</v>
      </c>
    </row>
    <row r="408" spans="1:8" s="30" customFormat="1" ht="21" customHeight="1">
      <c r="A408" s="70"/>
      <c r="B408" s="86"/>
      <c r="C408" s="90">
        <v>4040</v>
      </c>
      <c r="D408" s="46" t="s">
        <v>109</v>
      </c>
      <c r="E408" s="84">
        <v>23840</v>
      </c>
      <c r="F408" s="84">
        <v>27689</v>
      </c>
      <c r="G408" s="84">
        <v>27675.93</v>
      </c>
      <c r="H408" s="108">
        <f t="shared" si="5"/>
        <v>99.95279713965834</v>
      </c>
    </row>
    <row r="409" spans="1:8" s="30" customFormat="1" ht="21" customHeight="1">
      <c r="A409" s="70"/>
      <c r="B409" s="86"/>
      <c r="C409" s="90">
        <v>4110</v>
      </c>
      <c r="D409" s="46" t="s">
        <v>110</v>
      </c>
      <c r="E409" s="84">
        <v>58485</v>
      </c>
      <c r="F409" s="84">
        <v>58485</v>
      </c>
      <c r="G409" s="84">
        <v>32051.41</v>
      </c>
      <c r="H409" s="108">
        <f t="shared" si="5"/>
        <v>54.80278703941182</v>
      </c>
    </row>
    <row r="410" spans="1:8" s="30" customFormat="1" ht="21" customHeight="1">
      <c r="A410" s="70"/>
      <c r="B410" s="86"/>
      <c r="C410" s="90">
        <v>4120</v>
      </c>
      <c r="D410" s="46" t="s">
        <v>111</v>
      </c>
      <c r="E410" s="84">
        <v>10075</v>
      </c>
      <c r="F410" s="84">
        <v>10075</v>
      </c>
      <c r="G410" s="84">
        <v>4900.25</v>
      </c>
      <c r="H410" s="108">
        <f t="shared" si="5"/>
        <v>48.63771712158809</v>
      </c>
    </row>
    <row r="411" spans="1:8" s="30" customFormat="1" ht="21" customHeight="1">
      <c r="A411" s="70"/>
      <c r="B411" s="86"/>
      <c r="C411" s="90">
        <v>4210</v>
      </c>
      <c r="D411" s="46" t="s">
        <v>116</v>
      </c>
      <c r="E411" s="84">
        <v>9950</v>
      </c>
      <c r="F411" s="84">
        <v>9950</v>
      </c>
      <c r="G411" s="84">
        <v>1897.97</v>
      </c>
      <c r="H411" s="108">
        <f t="shared" si="5"/>
        <v>19.075075376884424</v>
      </c>
    </row>
    <row r="412" spans="1:8" s="30" customFormat="1" ht="21" customHeight="1">
      <c r="A412" s="70"/>
      <c r="B412" s="86"/>
      <c r="C412" s="90">
        <v>4240</v>
      </c>
      <c r="D412" s="46" t="s">
        <v>148</v>
      </c>
      <c r="E412" s="84">
        <v>8000</v>
      </c>
      <c r="F412" s="84">
        <v>8000</v>
      </c>
      <c r="G412" s="84">
        <v>582.23</v>
      </c>
      <c r="H412" s="108">
        <f t="shared" si="5"/>
        <v>7.277875</v>
      </c>
    </row>
    <row r="413" spans="1:8" s="30" customFormat="1" ht="21" customHeight="1">
      <c r="A413" s="70"/>
      <c r="B413" s="86"/>
      <c r="C413" s="90">
        <v>4280</v>
      </c>
      <c r="D413" s="46" t="s">
        <v>232</v>
      </c>
      <c r="E413" s="84">
        <v>600</v>
      </c>
      <c r="F413" s="84">
        <v>600</v>
      </c>
      <c r="G413" s="84">
        <v>0</v>
      </c>
      <c r="H413" s="108">
        <f t="shared" si="5"/>
        <v>0</v>
      </c>
    </row>
    <row r="414" spans="1:8" s="30" customFormat="1" ht="24.75" customHeight="1">
      <c r="A414" s="70"/>
      <c r="B414" s="86"/>
      <c r="C414" s="90">
        <v>4440</v>
      </c>
      <c r="D414" s="46" t="s">
        <v>112</v>
      </c>
      <c r="E414" s="84">
        <v>29643</v>
      </c>
      <c r="F414" s="84">
        <v>29643</v>
      </c>
      <c r="G414" s="84">
        <v>22231.75</v>
      </c>
      <c r="H414" s="108">
        <f t="shared" si="5"/>
        <v>74.99831326114091</v>
      </c>
    </row>
    <row r="415" spans="1:8" s="30" customFormat="1" ht="33.75">
      <c r="A415" s="70"/>
      <c r="B415" s="86" t="s">
        <v>151</v>
      </c>
      <c r="C415" s="90"/>
      <c r="D415" s="46" t="s">
        <v>190</v>
      </c>
      <c r="E415" s="84">
        <f>SUM(E416:E419)</f>
        <v>105890</v>
      </c>
      <c r="F415" s="84">
        <f>SUM(F416:F419)</f>
        <v>144140</v>
      </c>
      <c r="G415" s="84">
        <f>SUM(G416:G419)</f>
        <v>200.08</v>
      </c>
      <c r="H415" s="108">
        <f t="shared" si="5"/>
        <v>0.13880949077285973</v>
      </c>
    </row>
    <row r="416" spans="1:8" s="30" customFormat="1" ht="56.25">
      <c r="A416" s="70"/>
      <c r="B416" s="86"/>
      <c r="C416" s="90">
        <v>2830</v>
      </c>
      <c r="D416" s="46" t="s">
        <v>350</v>
      </c>
      <c r="E416" s="84">
        <v>0</v>
      </c>
      <c r="F416" s="84">
        <v>38250</v>
      </c>
      <c r="G416" s="84">
        <v>0</v>
      </c>
      <c r="H416" s="108">
        <f t="shared" si="5"/>
        <v>0</v>
      </c>
    </row>
    <row r="417" spans="1:8" s="30" customFormat="1" ht="21" customHeight="1">
      <c r="A417" s="70"/>
      <c r="B417" s="86"/>
      <c r="C417" s="90">
        <v>4210</v>
      </c>
      <c r="D417" s="46" t="s">
        <v>116</v>
      </c>
      <c r="E417" s="84">
        <v>2390</v>
      </c>
      <c r="F417" s="84">
        <v>2390</v>
      </c>
      <c r="G417" s="84">
        <v>200.08</v>
      </c>
      <c r="H417" s="108">
        <f t="shared" si="5"/>
        <v>8.371548117154811</v>
      </c>
    </row>
    <row r="418" spans="1:8" s="30" customFormat="1" ht="21" customHeight="1">
      <c r="A418" s="90"/>
      <c r="B418" s="91"/>
      <c r="C418" s="90">
        <v>4300</v>
      </c>
      <c r="D418" s="46" t="s">
        <v>103</v>
      </c>
      <c r="E418" s="84">
        <v>37500</v>
      </c>
      <c r="F418" s="84">
        <v>37500</v>
      </c>
      <c r="G418" s="84">
        <v>0</v>
      </c>
      <c r="H418" s="108">
        <f t="shared" si="5"/>
        <v>0</v>
      </c>
    </row>
    <row r="419" spans="1:8" s="30" customFormat="1" ht="21" customHeight="1">
      <c r="A419" s="90"/>
      <c r="B419" s="91"/>
      <c r="C419" s="90">
        <v>6050</v>
      </c>
      <c r="D419" s="46" t="s">
        <v>97</v>
      </c>
      <c r="E419" s="84">
        <v>66000</v>
      </c>
      <c r="F419" s="84">
        <v>66000</v>
      </c>
      <c r="G419" s="84">
        <v>0</v>
      </c>
      <c r="H419" s="108">
        <f t="shared" si="5"/>
        <v>0</v>
      </c>
    </row>
    <row r="420" spans="1:8" s="30" customFormat="1" ht="21" customHeight="1">
      <c r="A420" s="90"/>
      <c r="B420" s="91">
        <v>85415</v>
      </c>
      <c r="C420" s="90"/>
      <c r="D420" s="46" t="s">
        <v>271</v>
      </c>
      <c r="E420" s="84">
        <f>SUM(E421,E422)</f>
        <v>100000</v>
      </c>
      <c r="F420" s="84">
        <f>SUM(F421,F422)</f>
        <v>404103</v>
      </c>
      <c r="G420" s="84">
        <f>SUM(G421,G422)</f>
        <v>282124</v>
      </c>
      <c r="H420" s="108">
        <f t="shared" si="5"/>
        <v>69.81487393065629</v>
      </c>
    </row>
    <row r="421" spans="1:8" s="30" customFormat="1" ht="21" customHeight="1">
      <c r="A421" s="90"/>
      <c r="B421" s="91"/>
      <c r="C421" s="90">
        <v>3240</v>
      </c>
      <c r="D421" s="46" t="s">
        <v>272</v>
      </c>
      <c r="E421" s="84">
        <v>100000</v>
      </c>
      <c r="F421" s="84">
        <v>352163</v>
      </c>
      <c r="G421" s="84">
        <v>282124</v>
      </c>
      <c r="H421" s="108">
        <f t="shared" si="5"/>
        <v>80.11176642634234</v>
      </c>
    </row>
    <row r="422" spans="1:8" s="30" customFormat="1" ht="21" customHeight="1">
      <c r="A422" s="90"/>
      <c r="B422" s="91"/>
      <c r="C422" s="90">
        <v>3260</v>
      </c>
      <c r="D422" s="46" t="s">
        <v>393</v>
      </c>
      <c r="E422" s="84">
        <v>0</v>
      </c>
      <c r="F422" s="84">
        <v>51940</v>
      </c>
      <c r="G422" s="84">
        <v>0</v>
      </c>
      <c r="H422" s="108">
        <f t="shared" si="5"/>
        <v>0</v>
      </c>
    </row>
    <row r="423" spans="1:8" s="30" customFormat="1" ht="21.75" customHeight="1">
      <c r="A423" s="90"/>
      <c r="B423" s="91">
        <v>85446</v>
      </c>
      <c r="C423" s="90"/>
      <c r="D423" s="46" t="s">
        <v>179</v>
      </c>
      <c r="E423" s="84">
        <f>SUM(E424:E426)</f>
        <v>3813</v>
      </c>
      <c r="F423" s="84">
        <f>SUM(F424:F426)</f>
        <v>3813</v>
      </c>
      <c r="G423" s="84">
        <f>SUM(G424:G426)</f>
        <v>878.28</v>
      </c>
      <c r="H423" s="108">
        <f t="shared" si="5"/>
        <v>23.033831628638865</v>
      </c>
    </row>
    <row r="424" spans="1:8" s="30" customFormat="1" ht="21" customHeight="1">
      <c r="A424" s="90"/>
      <c r="B424" s="91"/>
      <c r="C424" s="90">
        <v>4300</v>
      </c>
      <c r="D424" s="46" t="s">
        <v>103</v>
      </c>
      <c r="E424" s="84">
        <v>3813</v>
      </c>
      <c r="F424" s="84">
        <v>830</v>
      </c>
      <c r="G424" s="84">
        <v>395</v>
      </c>
      <c r="H424" s="108">
        <f t="shared" si="5"/>
        <v>47.59036144578313</v>
      </c>
    </row>
    <row r="425" spans="1:8" s="30" customFormat="1" ht="21" customHeight="1">
      <c r="A425" s="90"/>
      <c r="B425" s="91"/>
      <c r="C425" s="90">
        <v>4410</v>
      </c>
      <c r="D425" s="46" t="s">
        <v>114</v>
      </c>
      <c r="E425" s="84">
        <v>0</v>
      </c>
      <c r="F425" s="84">
        <v>1158</v>
      </c>
      <c r="G425" s="84">
        <v>438.28</v>
      </c>
      <c r="H425" s="108">
        <f t="shared" si="5"/>
        <v>37.84801381692573</v>
      </c>
    </row>
    <row r="426" spans="1:8" s="30" customFormat="1" ht="22.5">
      <c r="A426" s="90"/>
      <c r="B426" s="91"/>
      <c r="C426" s="90">
        <v>4700</v>
      </c>
      <c r="D426" s="46" t="s">
        <v>329</v>
      </c>
      <c r="E426" s="84">
        <v>0</v>
      </c>
      <c r="F426" s="84">
        <v>1825</v>
      </c>
      <c r="G426" s="84">
        <v>45</v>
      </c>
      <c r="H426" s="108">
        <f t="shared" si="5"/>
        <v>2.4657534246575343</v>
      </c>
    </row>
    <row r="427" spans="1:8" s="30" customFormat="1" ht="21.75" customHeight="1">
      <c r="A427" s="90"/>
      <c r="B427" s="91">
        <v>85495</v>
      </c>
      <c r="C427" s="90"/>
      <c r="D427" s="46" t="s">
        <v>21</v>
      </c>
      <c r="E427" s="84">
        <f>SUM(E428:E428)</f>
        <v>227851</v>
      </c>
      <c r="F427" s="84">
        <f>SUM(F428:F428)</f>
        <v>227851</v>
      </c>
      <c r="G427" s="84">
        <f>SUM(G428:G428)</f>
        <v>94956</v>
      </c>
      <c r="H427" s="108">
        <f t="shared" si="5"/>
        <v>41.674603139771165</v>
      </c>
    </row>
    <row r="428" spans="1:8" s="30" customFormat="1" ht="45">
      <c r="A428" s="90"/>
      <c r="B428" s="91"/>
      <c r="C428" s="90">
        <v>2320</v>
      </c>
      <c r="D428" s="46" t="s">
        <v>182</v>
      </c>
      <c r="E428" s="84">
        <v>227851</v>
      </c>
      <c r="F428" s="84">
        <v>227851</v>
      </c>
      <c r="G428" s="84">
        <v>94956</v>
      </c>
      <c r="H428" s="108">
        <f t="shared" si="5"/>
        <v>41.674603139771165</v>
      </c>
    </row>
    <row r="429" spans="1:8" s="9" customFormat="1" ht="28.5" customHeight="1">
      <c r="A429" s="41" t="s">
        <v>153</v>
      </c>
      <c r="B429" s="42"/>
      <c r="C429" s="43"/>
      <c r="D429" s="44" t="s">
        <v>84</v>
      </c>
      <c r="E429" s="45">
        <f>SUM(E430,E437,E439,E443,E445,E451,E435)</f>
        <v>3562910</v>
      </c>
      <c r="F429" s="45">
        <f>SUM(F430,F437,F439,F443,F445,F451,F435)</f>
        <v>3436329</v>
      </c>
      <c r="G429" s="45">
        <f>SUM(G430,G437,G439,G443,G445,G451,G435)</f>
        <v>1481520.47</v>
      </c>
      <c r="H429" s="38">
        <f t="shared" si="5"/>
        <v>43.113464106609115</v>
      </c>
    </row>
    <row r="430" spans="1:8" s="30" customFormat="1" ht="21.75" customHeight="1">
      <c r="A430" s="70"/>
      <c r="B430" s="86" t="s">
        <v>154</v>
      </c>
      <c r="C430" s="90"/>
      <c r="D430" s="46" t="s">
        <v>85</v>
      </c>
      <c r="E430" s="84">
        <f>SUM(E431:E434)</f>
        <v>1295000</v>
      </c>
      <c r="F430" s="84">
        <f>SUM(F431:F434)</f>
        <v>1179819</v>
      </c>
      <c r="G430" s="84">
        <f>SUM(G431:G434)</f>
        <v>448888.42</v>
      </c>
      <c r="H430" s="108">
        <f t="shared" si="5"/>
        <v>38.04722758321403</v>
      </c>
    </row>
    <row r="431" spans="1:8" s="30" customFormat="1" ht="21" customHeight="1">
      <c r="A431" s="70"/>
      <c r="B431" s="86"/>
      <c r="C431" s="70">
        <v>4300</v>
      </c>
      <c r="D431" s="46" t="s">
        <v>103</v>
      </c>
      <c r="E431" s="84">
        <v>145000</v>
      </c>
      <c r="F431" s="84">
        <v>144850</v>
      </c>
      <c r="G431" s="84">
        <v>71843.64</v>
      </c>
      <c r="H431" s="108">
        <f t="shared" si="5"/>
        <v>49.5986468760787</v>
      </c>
    </row>
    <row r="432" spans="1:8" s="30" customFormat="1" ht="21" customHeight="1">
      <c r="A432" s="70"/>
      <c r="B432" s="86"/>
      <c r="C432" s="70">
        <v>4430</v>
      </c>
      <c r="D432" s="46" t="s">
        <v>118</v>
      </c>
      <c r="E432" s="84">
        <v>0</v>
      </c>
      <c r="F432" s="84">
        <v>150</v>
      </c>
      <c r="G432" s="84">
        <v>130.6</v>
      </c>
      <c r="H432" s="108">
        <f t="shared" si="5"/>
        <v>87.06666666666666</v>
      </c>
    </row>
    <row r="433" spans="1:8" s="30" customFormat="1" ht="67.5">
      <c r="A433" s="70"/>
      <c r="B433" s="86"/>
      <c r="C433" s="70">
        <v>6010</v>
      </c>
      <c r="D433" s="46" t="s">
        <v>14</v>
      </c>
      <c r="E433" s="84">
        <v>0</v>
      </c>
      <c r="F433" s="84">
        <v>119</v>
      </c>
      <c r="G433" s="84">
        <v>0</v>
      </c>
      <c r="H433" s="108">
        <f t="shared" si="5"/>
        <v>0</v>
      </c>
    </row>
    <row r="434" spans="1:8" s="30" customFormat="1" ht="22.5">
      <c r="A434" s="70"/>
      <c r="B434" s="86"/>
      <c r="C434" s="70">
        <v>6050</v>
      </c>
      <c r="D434" s="46" t="s">
        <v>97</v>
      </c>
      <c r="E434" s="84">
        <v>1150000</v>
      </c>
      <c r="F434" s="84">
        <v>1034700</v>
      </c>
      <c r="G434" s="84">
        <v>376914.18</v>
      </c>
      <c r="H434" s="108">
        <f t="shared" si="5"/>
        <v>36.42738764859379</v>
      </c>
    </row>
    <row r="435" spans="1:8" s="30" customFormat="1" ht="24" customHeight="1">
      <c r="A435" s="70"/>
      <c r="B435" s="86">
        <v>90002</v>
      </c>
      <c r="C435" s="70"/>
      <c r="D435" s="46" t="s">
        <v>384</v>
      </c>
      <c r="E435" s="84">
        <f>SUM(E436)</f>
        <v>90000</v>
      </c>
      <c r="F435" s="84">
        <f>SUM(F436)</f>
        <v>90000</v>
      </c>
      <c r="G435" s="84">
        <f>SUM(G436)</f>
        <v>0</v>
      </c>
      <c r="H435" s="108">
        <f t="shared" si="5"/>
        <v>0</v>
      </c>
    </row>
    <row r="436" spans="1:8" s="30" customFormat="1" ht="23.25" customHeight="1">
      <c r="A436" s="70"/>
      <c r="B436" s="86"/>
      <c r="C436" s="70">
        <v>6050</v>
      </c>
      <c r="D436" s="46" t="s">
        <v>97</v>
      </c>
      <c r="E436" s="84">
        <v>90000</v>
      </c>
      <c r="F436" s="84">
        <v>90000</v>
      </c>
      <c r="G436" s="84">
        <v>0</v>
      </c>
      <c r="H436" s="108">
        <f t="shared" si="5"/>
        <v>0</v>
      </c>
    </row>
    <row r="437" spans="1:8" s="30" customFormat="1" ht="21.75" customHeight="1">
      <c r="A437" s="70"/>
      <c r="B437" s="86" t="s">
        <v>155</v>
      </c>
      <c r="C437" s="90"/>
      <c r="D437" s="46" t="s">
        <v>156</v>
      </c>
      <c r="E437" s="84">
        <f>SUM(E438:E438)</f>
        <v>744670</v>
      </c>
      <c r="F437" s="84">
        <f>SUM(F438:F438)</f>
        <v>744920</v>
      </c>
      <c r="G437" s="84">
        <f>SUM(G438:G438)</f>
        <v>325606</v>
      </c>
      <c r="H437" s="108">
        <f t="shared" si="5"/>
        <v>43.71019706814154</v>
      </c>
    </row>
    <row r="438" spans="1:8" s="30" customFormat="1" ht="21" customHeight="1">
      <c r="A438" s="70"/>
      <c r="B438" s="86"/>
      <c r="C438" s="90">
        <v>4300</v>
      </c>
      <c r="D438" s="94" t="s">
        <v>103</v>
      </c>
      <c r="E438" s="84">
        <v>744670</v>
      </c>
      <c r="F438" s="84">
        <v>744920</v>
      </c>
      <c r="G438" s="84">
        <v>325606</v>
      </c>
      <c r="H438" s="108">
        <f t="shared" si="5"/>
        <v>43.71019706814154</v>
      </c>
    </row>
    <row r="439" spans="1:8" s="30" customFormat="1" ht="21.75" customHeight="1">
      <c r="A439" s="70"/>
      <c r="B439" s="86" t="s">
        <v>157</v>
      </c>
      <c r="C439" s="90"/>
      <c r="D439" s="46" t="s">
        <v>184</v>
      </c>
      <c r="E439" s="84">
        <f>SUM(E440:E442)</f>
        <v>249240</v>
      </c>
      <c r="F439" s="84">
        <f>SUM(F440:F442)</f>
        <v>248790</v>
      </c>
      <c r="G439" s="84">
        <f>SUM(G440:G442)</f>
        <v>104399.53</v>
      </c>
      <c r="H439" s="108">
        <f t="shared" si="5"/>
        <v>41.96291249648298</v>
      </c>
    </row>
    <row r="440" spans="1:8" s="30" customFormat="1" ht="21" customHeight="1">
      <c r="A440" s="70"/>
      <c r="B440" s="86"/>
      <c r="C440" s="70">
        <v>4210</v>
      </c>
      <c r="D440" s="46" t="s">
        <v>116</v>
      </c>
      <c r="E440" s="84">
        <v>62220</v>
      </c>
      <c r="F440" s="84">
        <v>62070</v>
      </c>
      <c r="G440" s="84">
        <v>27670.94</v>
      </c>
      <c r="H440" s="108">
        <f t="shared" si="5"/>
        <v>44.5802158852908</v>
      </c>
    </row>
    <row r="441" spans="1:8" s="30" customFormat="1" ht="21" customHeight="1">
      <c r="A441" s="70"/>
      <c r="B441" s="86"/>
      <c r="C441" s="70">
        <v>4270</v>
      </c>
      <c r="D441" s="46" t="s">
        <v>102</v>
      </c>
      <c r="E441" s="84">
        <v>5000</v>
      </c>
      <c r="F441" s="84">
        <v>5000</v>
      </c>
      <c r="G441" s="84">
        <v>2200</v>
      </c>
      <c r="H441" s="108">
        <f t="shared" si="5"/>
        <v>44</v>
      </c>
    </row>
    <row r="442" spans="1:8" s="30" customFormat="1" ht="21" customHeight="1">
      <c r="A442" s="70"/>
      <c r="B442" s="86"/>
      <c r="C442" s="70">
        <v>4300</v>
      </c>
      <c r="D442" s="46" t="s">
        <v>103</v>
      </c>
      <c r="E442" s="84">
        <v>182020</v>
      </c>
      <c r="F442" s="84">
        <v>181720</v>
      </c>
      <c r="G442" s="84">
        <v>74528.59</v>
      </c>
      <c r="H442" s="108">
        <f t="shared" si="5"/>
        <v>41.01287145058331</v>
      </c>
    </row>
    <row r="443" spans="1:8" s="30" customFormat="1" ht="21" customHeight="1">
      <c r="A443" s="70"/>
      <c r="B443" s="86" t="s">
        <v>158</v>
      </c>
      <c r="C443" s="90"/>
      <c r="D443" s="46" t="s">
        <v>159</v>
      </c>
      <c r="E443" s="84">
        <f>SUM(E444)</f>
        <v>110000</v>
      </c>
      <c r="F443" s="84">
        <f>SUM(F444)</f>
        <v>131000</v>
      </c>
      <c r="G443" s="84">
        <f>SUM(G444)</f>
        <v>58532.3</v>
      </c>
      <c r="H443" s="108">
        <f t="shared" si="5"/>
        <v>44.68114503816794</v>
      </c>
    </row>
    <row r="444" spans="1:8" s="30" customFormat="1" ht="21" customHeight="1">
      <c r="A444" s="70"/>
      <c r="B444" s="86"/>
      <c r="C444" s="90">
        <v>4300</v>
      </c>
      <c r="D444" s="94" t="s">
        <v>103</v>
      </c>
      <c r="E444" s="84">
        <v>110000</v>
      </c>
      <c r="F444" s="84">
        <v>131000</v>
      </c>
      <c r="G444" s="84">
        <v>58532.3</v>
      </c>
      <c r="H444" s="108">
        <f t="shared" si="5"/>
        <v>44.68114503816794</v>
      </c>
    </row>
    <row r="445" spans="1:8" s="30" customFormat="1" ht="21" customHeight="1">
      <c r="A445" s="70"/>
      <c r="B445" s="86" t="s">
        <v>160</v>
      </c>
      <c r="C445" s="90"/>
      <c r="D445" s="46" t="s">
        <v>161</v>
      </c>
      <c r="E445" s="84">
        <f>SUM(E446:E450)</f>
        <v>986000</v>
      </c>
      <c r="F445" s="84">
        <f>SUM(F446:F450)</f>
        <v>987000</v>
      </c>
      <c r="G445" s="84">
        <f>SUM(G446:G450)</f>
        <v>530190.49</v>
      </c>
      <c r="H445" s="108">
        <f t="shared" si="5"/>
        <v>53.7173748733536</v>
      </c>
    </row>
    <row r="446" spans="1:8" s="30" customFormat="1" ht="21" customHeight="1">
      <c r="A446" s="70"/>
      <c r="B446" s="86"/>
      <c r="C446" s="90">
        <v>4170</v>
      </c>
      <c r="D446" s="46" t="s">
        <v>226</v>
      </c>
      <c r="E446" s="84">
        <v>0</v>
      </c>
      <c r="F446" s="84">
        <v>1500</v>
      </c>
      <c r="G446" s="84">
        <v>122.37</v>
      </c>
      <c r="H446" s="108">
        <f aca="true" t="shared" si="6" ref="H446:H490">G446/F446*100</f>
        <v>8.158</v>
      </c>
    </row>
    <row r="447" spans="1:8" s="30" customFormat="1" ht="21" customHeight="1">
      <c r="A447" s="70"/>
      <c r="B447" s="91"/>
      <c r="C447" s="70">
        <v>4260</v>
      </c>
      <c r="D447" s="46" t="s">
        <v>119</v>
      </c>
      <c r="E447" s="84">
        <v>550000</v>
      </c>
      <c r="F447" s="84">
        <v>549890</v>
      </c>
      <c r="G447" s="84">
        <v>418035.98</v>
      </c>
      <c r="H447" s="108">
        <f t="shared" si="6"/>
        <v>76.02174616741529</v>
      </c>
    </row>
    <row r="448" spans="1:8" s="30" customFormat="1" ht="21" customHeight="1">
      <c r="A448" s="70"/>
      <c r="B448" s="91"/>
      <c r="C448" s="70">
        <v>4270</v>
      </c>
      <c r="D448" s="46" t="s">
        <v>102</v>
      </c>
      <c r="E448" s="84">
        <v>190000</v>
      </c>
      <c r="F448" s="84">
        <v>188500</v>
      </c>
      <c r="G448" s="84">
        <v>109768.5</v>
      </c>
      <c r="H448" s="108">
        <f t="shared" si="6"/>
        <v>58.23262599469496</v>
      </c>
    </row>
    <row r="449" spans="1:8" s="30" customFormat="1" ht="21" customHeight="1">
      <c r="A449" s="70"/>
      <c r="B449" s="91"/>
      <c r="C449" s="70">
        <v>4300</v>
      </c>
      <c r="D449" s="46" t="s">
        <v>103</v>
      </c>
      <c r="E449" s="84">
        <v>33000</v>
      </c>
      <c r="F449" s="84">
        <v>34000</v>
      </c>
      <c r="G449" s="84">
        <v>305</v>
      </c>
      <c r="H449" s="108">
        <f t="shared" si="6"/>
        <v>0.8970588235294117</v>
      </c>
    </row>
    <row r="450" spans="1:8" s="30" customFormat="1" ht="22.5">
      <c r="A450" s="70"/>
      <c r="B450" s="91"/>
      <c r="C450" s="70">
        <v>6050</v>
      </c>
      <c r="D450" s="46" t="s">
        <v>97</v>
      </c>
      <c r="E450" s="84">
        <v>213000</v>
      </c>
      <c r="F450" s="84">
        <v>213110</v>
      </c>
      <c r="G450" s="84">
        <v>1958.64</v>
      </c>
      <c r="H450" s="108">
        <f t="shared" si="6"/>
        <v>0.9190746562807941</v>
      </c>
    </row>
    <row r="451" spans="1:8" s="30" customFormat="1" ht="21" customHeight="1">
      <c r="A451" s="70"/>
      <c r="B451" s="86" t="s">
        <v>162</v>
      </c>
      <c r="C451" s="90"/>
      <c r="D451" s="46" t="s">
        <v>21</v>
      </c>
      <c r="E451" s="84">
        <f>SUM(E452:E455)</f>
        <v>88000</v>
      </c>
      <c r="F451" s="84">
        <f>SUM(F452:F455)</f>
        <v>54800</v>
      </c>
      <c r="G451" s="84">
        <f>SUM(G452:G455)</f>
        <v>13903.73</v>
      </c>
      <c r="H451" s="108">
        <f t="shared" si="6"/>
        <v>25.3717700729927</v>
      </c>
    </row>
    <row r="452" spans="1:8" s="30" customFormat="1" ht="21" customHeight="1">
      <c r="A452" s="70"/>
      <c r="B452" s="86"/>
      <c r="C452" s="90">
        <v>4210</v>
      </c>
      <c r="D452" s="46" t="s">
        <v>96</v>
      </c>
      <c r="E452" s="84">
        <v>0</v>
      </c>
      <c r="F452" s="84">
        <v>11800</v>
      </c>
      <c r="G452" s="84">
        <v>0</v>
      </c>
      <c r="H452" s="108">
        <f t="shared" si="6"/>
        <v>0</v>
      </c>
    </row>
    <row r="453" spans="1:8" s="30" customFormat="1" ht="21" customHeight="1">
      <c r="A453" s="70"/>
      <c r="B453" s="91"/>
      <c r="C453" s="70">
        <v>4260</v>
      </c>
      <c r="D453" s="46" t="s">
        <v>119</v>
      </c>
      <c r="E453" s="84">
        <v>7000</v>
      </c>
      <c r="F453" s="84">
        <v>7000</v>
      </c>
      <c r="G453" s="84">
        <v>305.33</v>
      </c>
      <c r="H453" s="108">
        <f t="shared" si="6"/>
        <v>4.361857142857143</v>
      </c>
    </row>
    <row r="454" spans="1:8" s="30" customFormat="1" ht="21" customHeight="1">
      <c r="A454" s="70"/>
      <c r="B454" s="91"/>
      <c r="C454" s="90">
        <v>4300</v>
      </c>
      <c r="D454" s="94" t="s">
        <v>103</v>
      </c>
      <c r="E454" s="84">
        <v>79000</v>
      </c>
      <c r="F454" s="84">
        <v>34000</v>
      </c>
      <c r="G454" s="84">
        <v>13598.4</v>
      </c>
      <c r="H454" s="108">
        <f t="shared" si="6"/>
        <v>39.995294117647056</v>
      </c>
    </row>
    <row r="455" spans="1:8" s="30" customFormat="1" ht="36.75" customHeight="1">
      <c r="A455" s="70"/>
      <c r="B455" s="91"/>
      <c r="C455" s="90">
        <v>4390</v>
      </c>
      <c r="D455" s="46" t="s">
        <v>6</v>
      </c>
      <c r="E455" s="84">
        <v>2000</v>
      </c>
      <c r="F455" s="84">
        <v>2000</v>
      </c>
      <c r="G455" s="84">
        <v>0</v>
      </c>
      <c r="H455" s="108">
        <f t="shared" si="6"/>
        <v>0</v>
      </c>
    </row>
    <row r="456" spans="1:8" s="9" customFormat="1" ht="30" customHeight="1">
      <c r="A456" s="41" t="s">
        <v>86</v>
      </c>
      <c r="B456" s="42"/>
      <c r="C456" s="43"/>
      <c r="D456" s="44" t="s">
        <v>163</v>
      </c>
      <c r="E456" s="45">
        <f>SUM(E457,E464,E466,E468,E470)</f>
        <v>2781147</v>
      </c>
      <c r="F456" s="45">
        <f>SUM(F457,F464,F466,F468,F470)</f>
        <v>2791047</v>
      </c>
      <c r="G456" s="45">
        <f>SUM(G457,G464,G466,G468,G470)</f>
        <v>1145487.15</v>
      </c>
      <c r="H456" s="38">
        <f t="shared" si="6"/>
        <v>41.041485507051654</v>
      </c>
    </row>
    <row r="457" spans="1:8" s="30" customFormat="1" ht="21" customHeight="1">
      <c r="A457" s="70"/>
      <c r="B457" s="86" t="s">
        <v>164</v>
      </c>
      <c r="C457" s="90"/>
      <c r="D457" s="46" t="s">
        <v>183</v>
      </c>
      <c r="E457" s="84">
        <f>SUM(E458:E463)</f>
        <v>966410</v>
      </c>
      <c r="F457" s="84">
        <f>SUM(F458:F463)</f>
        <v>972910</v>
      </c>
      <c r="G457" s="84">
        <f>SUM(G458:G463)</f>
        <v>370780.15</v>
      </c>
      <c r="H457" s="108">
        <f t="shared" si="6"/>
        <v>38.11042645260096</v>
      </c>
    </row>
    <row r="458" spans="1:8" s="30" customFormat="1" ht="30.75" customHeight="1">
      <c r="A458" s="70"/>
      <c r="B458" s="86"/>
      <c r="C458" s="90">
        <v>2480</v>
      </c>
      <c r="D458" s="46" t="s">
        <v>222</v>
      </c>
      <c r="E458" s="84">
        <v>753435</v>
      </c>
      <c r="F458" s="84">
        <v>757435</v>
      </c>
      <c r="G458" s="84">
        <v>317435</v>
      </c>
      <c r="H458" s="108">
        <f t="shared" si="6"/>
        <v>41.90920673061055</v>
      </c>
    </row>
    <row r="459" spans="1:8" s="30" customFormat="1" ht="21.75" customHeight="1">
      <c r="A459" s="70"/>
      <c r="B459" s="86"/>
      <c r="C459" s="70">
        <v>4210</v>
      </c>
      <c r="D459" s="46" t="s">
        <v>116</v>
      </c>
      <c r="E459" s="84">
        <v>33580</v>
      </c>
      <c r="F459" s="84">
        <v>28350</v>
      </c>
      <c r="G459" s="84">
        <v>5331.05</v>
      </c>
      <c r="H459" s="108">
        <f t="shared" si="6"/>
        <v>18.80440917107584</v>
      </c>
    </row>
    <row r="460" spans="1:8" s="30" customFormat="1" ht="21.75" customHeight="1">
      <c r="A460" s="70"/>
      <c r="B460" s="86"/>
      <c r="C460" s="70">
        <v>4260</v>
      </c>
      <c r="D460" s="46" t="s">
        <v>119</v>
      </c>
      <c r="E460" s="84">
        <v>12650</v>
      </c>
      <c r="F460" s="84">
        <v>15090</v>
      </c>
      <c r="G460" s="84">
        <v>7532.07</v>
      </c>
      <c r="H460" s="108">
        <f t="shared" si="6"/>
        <v>49.91431411530815</v>
      </c>
    </row>
    <row r="461" spans="1:8" s="30" customFormat="1" ht="21.75" customHeight="1">
      <c r="A461" s="70"/>
      <c r="B461" s="86"/>
      <c r="C461" s="70">
        <v>4270</v>
      </c>
      <c r="D461" s="46" t="s">
        <v>102</v>
      </c>
      <c r="E461" s="84">
        <v>156770</v>
      </c>
      <c r="F461" s="84">
        <v>161849</v>
      </c>
      <c r="G461" s="84">
        <v>40482.03</v>
      </c>
      <c r="H461" s="108">
        <f t="shared" si="6"/>
        <v>25.012221267971995</v>
      </c>
    </row>
    <row r="462" spans="1:8" s="30" customFormat="1" ht="21.75" customHeight="1">
      <c r="A462" s="70"/>
      <c r="B462" s="86"/>
      <c r="C462" s="90">
        <v>4300</v>
      </c>
      <c r="D462" s="94" t="s">
        <v>103</v>
      </c>
      <c r="E462" s="84">
        <v>8340</v>
      </c>
      <c r="F462" s="84">
        <v>8551</v>
      </c>
      <c r="G462" s="84">
        <v>0</v>
      </c>
      <c r="H462" s="108">
        <f t="shared" si="6"/>
        <v>0</v>
      </c>
    </row>
    <row r="463" spans="1:8" s="30" customFormat="1" ht="21.75" customHeight="1">
      <c r="A463" s="70"/>
      <c r="B463" s="86"/>
      <c r="C463" s="90">
        <v>4430</v>
      </c>
      <c r="D463" s="94" t="s">
        <v>118</v>
      </c>
      <c r="E463" s="84">
        <v>1635</v>
      </c>
      <c r="F463" s="84">
        <v>1635</v>
      </c>
      <c r="G463" s="84">
        <v>0</v>
      </c>
      <c r="H463" s="108">
        <f t="shared" si="6"/>
        <v>0</v>
      </c>
    </row>
    <row r="464" spans="1:8" s="30" customFormat="1" ht="21.75" customHeight="1">
      <c r="A464" s="70"/>
      <c r="B464" s="86" t="s">
        <v>87</v>
      </c>
      <c r="C464" s="90"/>
      <c r="D464" s="46" t="s">
        <v>88</v>
      </c>
      <c r="E464" s="84">
        <f>E465</f>
        <v>1091087</v>
      </c>
      <c r="F464" s="84">
        <f>F465</f>
        <v>1091087</v>
      </c>
      <c r="G464" s="84">
        <f>G465</f>
        <v>509547</v>
      </c>
      <c r="H464" s="108">
        <f t="shared" si="6"/>
        <v>46.70085886826623</v>
      </c>
    </row>
    <row r="465" spans="1:8" s="30" customFormat="1" ht="26.25" customHeight="1">
      <c r="A465" s="70"/>
      <c r="B465" s="86"/>
      <c r="C465" s="90">
        <v>2480</v>
      </c>
      <c r="D465" s="46" t="s">
        <v>222</v>
      </c>
      <c r="E465" s="84">
        <v>1091087</v>
      </c>
      <c r="F465" s="84">
        <v>1091087</v>
      </c>
      <c r="G465" s="84">
        <v>509547</v>
      </c>
      <c r="H465" s="108">
        <f t="shared" si="6"/>
        <v>46.70085886826623</v>
      </c>
    </row>
    <row r="466" spans="1:8" s="30" customFormat="1" ht="23.25" customHeight="1">
      <c r="A466" s="70"/>
      <c r="B466" s="86" t="s">
        <v>166</v>
      </c>
      <c r="C466" s="90"/>
      <c r="D466" s="46" t="s">
        <v>167</v>
      </c>
      <c r="E466" s="84">
        <f>E467</f>
        <v>686000</v>
      </c>
      <c r="F466" s="84">
        <f>F467</f>
        <v>689400</v>
      </c>
      <c r="G466" s="84">
        <f>G467</f>
        <v>265160</v>
      </c>
      <c r="H466" s="108">
        <f t="shared" si="6"/>
        <v>38.462431099506816</v>
      </c>
    </row>
    <row r="467" spans="1:8" s="30" customFormat="1" ht="27" customHeight="1">
      <c r="A467" s="70"/>
      <c r="B467" s="86"/>
      <c r="C467" s="90">
        <v>2480</v>
      </c>
      <c r="D467" s="46" t="s">
        <v>222</v>
      </c>
      <c r="E467" s="84">
        <v>686000</v>
      </c>
      <c r="F467" s="84">
        <v>689400</v>
      </c>
      <c r="G467" s="84">
        <v>265160</v>
      </c>
      <c r="H467" s="108">
        <f t="shared" si="6"/>
        <v>38.462431099506816</v>
      </c>
    </row>
    <row r="468" spans="1:8" s="30" customFormat="1" ht="27" customHeight="1">
      <c r="A468" s="70"/>
      <c r="B468" s="86">
        <v>92120</v>
      </c>
      <c r="C468" s="90"/>
      <c r="D468" s="46" t="s">
        <v>386</v>
      </c>
      <c r="E468" s="84">
        <f>SUM(E469)</f>
        <v>22650</v>
      </c>
      <c r="F468" s="84">
        <f>SUM(F469)</f>
        <v>22650</v>
      </c>
      <c r="G468" s="84">
        <f>SUM(G469)</f>
        <v>0</v>
      </c>
      <c r="H468" s="108">
        <f t="shared" si="6"/>
        <v>0</v>
      </c>
    </row>
    <row r="469" spans="1:8" s="30" customFormat="1" ht="67.5">
      <c r="A469" s="70"/>
      <c r="B469" s="86"/>
      <c r="C469" s="90">
        <v>2720</v>
      </c>
      <c r="D469" s="46" t="s">
        <v>385</v>
      </c>
      <c r="E469" s="84">
        <v>22650</v>
      </c>
      <c r="F469" s="84">
        <v>22650</v>
      </c>
      <c r="G469" s="84">
        <v>0</v>
      </c>
      <c r="H469" s="108">
        <f t="shared" si="6"/>
        <v>0</v>
      </c>
    </row>
    <row r="470" spans="1:8" s="30" customFormat="1" ht="27" customHeight="1">
      <c r="A470" s="70"/>
      <c r="B470" s="86">
        <v>92195</v>
      </c>
      <c r="C470" s="90"/>
      <c r="D470" s="46" t="s">
        <v>21</v>
      </c>
      <c r="E470" s="84">
        <f>SUM(E471)</f>
        <v>15000</v>
      </c>
      <c r="F470" s="84">
        <f>SUM(F471)</f>
        <v>15000</v>
      </c>
      <c r="G470" s="84">
        <f>SUM(G471)</f>
        <v>0</v>
      </c>
      <c r="H470" s="108">
        <f t="shared" si="6"/>
        <v>0</v>
      </c>
    </row>
    <row r="471" spans="1:8" s="30" customFormat="1" ht="27" customHeight="1">
      <c r="A471" s="70"/>
      <c r="B471" s="86"/>
      <c r="C471" s="90">
        <v>4300</v>
      </c>
      <c r="D471" s="46" t="s">
        <v>103</v>
      </c>
      <c r="E471" s="84">
        <v>15000</v>
      </c>
      <c r="F471" s="84">
        <v>15000</v>
      </c>
      <c r="G471" s="84">
        <v>0</v>
      </c>
      <c r="H471" s="108">
        <f t="shared" si="6"/>
        <v>0</v>
      </c>
    </row>
    <row r="472" spans="1:8" s="9" customFormat="1" ht="24.75" customHeight="1">
      <c r="A472" s="41" t="s">
        <v>168</v>
      </c>
      <c r="B472" s="42"/>
      <c r="C472" s="43"/>
      <c r="D472" s="44" t="s">
        <v>89</v>
      </c>
      <c r="E472" s="45">
        <f>SUM(E480,E476,E473)</f>
        <v>1558290</v>
      </c>
      <c r="F472" s="45">
        <f>SUM(F480,F476,F473)</f>
        <v>2333090</v>
      </c>
      <c r="G472" s="45">
        <f>SUM(G480,G476,G473)</f>
        <v>495222.97</v>
      </c>
      <c r="H472" s="38">
        <f t="shared" si="6"/>
        <v>21.226055145750912</v>
      </c>
    </row>
    <row r="473" spans="1:8" s="30" customFormat="1" ht="23.25" customHeight="1">
      <c r="A473" s="70"/>
      <c r="B473" s="91">
        <v>92601</v>
      </c>
      <c r="C473" s="90"/>
      <c r="D473" s="46" t="s">
        <v>328</v>
      </c>
      <c r="E473" s="84">
        <f>SUM(E474:E475)</f>
        <v>870000</v>
      </c>
      <c r="F473" s="84">
        <f>SUM(F474:F475)</f>
        <v>895000</v>
      </c>
      <c r="G473" s="84">
        <f>SUM(G474:G475)</f>
        <v>115053.32</v>
      </c>
      <c r="H473" s="108">
        <f t="shared" si="6"/>
        <v>12.855119553072628</v>
      </c>
    </row>
    <row r="474" spans="1:8" s="30" customFormat="1" ht="23.25" customHeight="1">
      <c r="A474" s="70"/>
      <c r="B474" s="91"/>
      <c r="C474" s="90">
        <v>4270</v>
      </c>
      <c r="D474" s="46" t="s">
        <v>102</v>
      </c>
      <c r="E474" s="84">
        <v>70000</v>
      </c>
      <c r="F474" s="84">
        <v>70000</v>
      </c>
      <c r="G474" s="84">
        <v>1281</v>
      </c>
      <c r="H474" s="108">
        <f t="shared" si="6"/>
        <v>1.83</v>
      </c>
    </row>
    <row r="475" spans="1:8" s="30" customFormat="1" ht="24.75" customHeight="1">
      <c r="A475" s="70"/>
      <c r="B475" s="91"/>
      <c r="C475" s="90">
        <v>6050</v>
      </c>
      <c r="D475" s="46" t="s">
        <v>97</v>
      </c>
      <c r="E475" s="84">
        <v>800000</v>
      </c>
      <c r="F475" s="84">
        <v>825000</v>
      </c>
      <c r="G475" s="84">
        <v>113772.32</v>
      </c>
      <c r="H475" s="108">
        <f t="shared" si="6"/>
        <v>13.790584242424242</v>
      </c>
    </row>
    <row r="476" spans="1:8" s="30" customFormat="1" ht="26.25" customHeight="1">
      <c r="A476" s="70"/>
      <c r="B476" s="91">
        <v>92604</v>
      </c>
      <c r="C476" s="90"/>
      <c r="D476" s="46" t="s">
        <v>230</v>
      </c>
      <c r="E476" s="84">
        <f>SUM(E477:E479)</f>
        <v>560000</v>
      </c>
      <c r="F476" s="84">
        <f>SUM(F477:F479)</f>
        <v>860000</v>
      </c>
      <c r="G476" s="84">
        <f>SUM(G477:G479)</f>
        <v>70328.73999999999</v>
      </c>
      <c r="H476" s="108">
        <f t="shared" si="6"/>
        <v>8.177760465116277</v>
      </c>
    </row>
    <row r="477" spans="1:8" s="30" customFormat="1" ht="21.75" customHeight="1">
      <c r="A477" s="70"/>
      <c r="B477" s="91"/>
      <c r="C477" s="90">
        <v>4270</v>
      </c>
      <c r="D477" s="46" t="s">
        <v>102</v>
      </c>
      <c r="E477" s="84">
        <v>10000</v>
      </c>
      <c r="F477" s="84">
        <v>10000</v>
      </c>
      <c r="G477" s="84">
        <v>328.74</v>
      </c>
      <c r="H477" s="108">
        <f t="shared" si="6"/>
        <v>3.2874</v>
      </c>
    </row>
    <row r="478" spans="1:8" s="30" customFormat="1" ht="21" customHeight="1">
      <c r="A478" s="70"/>
      <c r="B478" s="91"/>
      <c r="C478" s="90">
        <v>4300</v>
      </c>
      <c r="D478" s="94" t="s">
        <v>103</v>
      </c>
      <c r="E478" s="84">
        <v>100000</v>
      </c>
      <c r="F478" s="84">
        <v>100000</v>
      </c>
      <c r="G478" s="84">
        <v>40000</v>
      </c>
      <c r="H478" s="108">
        <f t="shared" si="6"/>
        <v>40</v>
      </c>
    </row>
    <row r="479" spans="1:8" s="30" customFormat="1" ht="59.25" customHeight="1">
      <c r="A479" s="70"/>
      <c r="B479" s="91"/>
      <c r="C479" s="90">
        <v>6010</v>
      </c>
      <c r="D479" s="46" t="s">
        <v>14</v>
      </c>
      <c r="E479" s="84">
        <v>450000</v>
      </c>
      <c r="F479" s="84">
        <v>750000</v>
      </c>
      <c r="G479" s="84">
        <v>30000</v>
      </c>
      <c r="H479" s="108">
        <f t="shared" si="6"/>
        <v>4</v>
      </c>
    </row>
    <row r="480" spans="1:8" s="30" customFormat="1" ht="26.25" customHeight="1">
      <c r="A480" s="90"/>
      <c r="B480" s="93">
        <v>92605</v>
      </c>
      <c r="C480" s="90"/>
      <c r="D480" s="46" t="s">
        <v>90</v>
      </c>
      <c r="E480" s="84">
        <f>SUM(E481:E489)</f>
        <v>128290</v>
      </c>
      <c r="F480" s="84">
        <f>SUM(F481:F489)</f>
        <v>578090</v>
      </c>
      <c r="G480" s="84">
        <f>SUM(G481:G489)</f>
        <v>309840.91</v>
      </c>
      <c r="H480" s="108">
        <f t="shared" si="6"/>
        <v>53.59734816378072</v>
      </c>
    </row>
    <row r="481" spans="1:8" s="30" customFormat="1" ht="33.75">
      <c r="A481" s="90"/>
      <c r="B481" s="93"/>
      <c r="C481" s="90">
        <v>2820</v>
      </c>
      <c r="D481" s="46" t="s">
        <v>349</v>
      </c>
      <c r="E481" s="84">
        <v>0</v>
      </c>
      <c r="F481" s="84">
        <v>447000</v>
      </c>
      <c r="G481" s="84">
        <v>273300</v>
      </c>
      <c r="H481" s="108">
        <f t="shared" si="6"/>
        <v>61.14093959731544</v>
      </c>
    </row>
    <row r="482" spans="1:8" s="30" customFormat="1" ht="22.5">
      <c r="A482" s="90"/>
      <c r="B482" s="93"/>
      <c r="C482" s="90">
        <v>3020</v>
      </c>
      <c r="D482" s="46" t="s">
        <v>250</v>
      </c>
      <c r="E482" s="84">
        <v>0</v>
      </c>
      <c r="F482" s="84">
        <v>2100</v>
      </c>
      <c r="G482" s="84">
        <v>2100</v>
      </c>
      <c r="H482" s="108">
        <f t="shared" si="6"/>
        <v>100</v>
      </c>
    </row>
    <row r="483" spans="1:8" s="30" customFormat="1" ht="24" customHeight="1">
      <c r="A483" s="90"/>
      <c r="B483" s="93"/>
      <c r="C483" s="90">
        <v>3250</v>
      </c>
      <c r="D483" s="46" t="s">
        <v>387</v>
      </c>
      <c r="E483" s="84">
        <v>50000</v>
      </c>
      <c r="F483" s="84">
        <v>50000</v>
      </c>
      <c r="G483" s="84">
        <v>16720</v>
      </c>
      <c r="H483" s="108">
        <f t="shared" si="6"/>
        <v>33.44</v>
      </c>
    </row>
    <row r="484" spans="1:8" s="30" customFormat="1" ht="24" customHeight="1">
      <c r="A484" s="90"/>
      <c r="B484" s="93"/>
      <c r="C484" s="90">
        <v>4110</v>
      </c>
      <c r="D484" s="46" t="s">
        <v>110</v>
      </c>
      <c r="E484" s="84">
        <v>1000</v>
      </c>
      <c r="F484" s="84">
        <v>1000</v>
      </c>
      <c r="G484" s="84">
        <v>72.73</v>
      </c>
      <c r="H484" s="108">
        <f t="shared" si="6"/>
        <v>7.273000000000001</v>
      </c>
    </row>
    <row r="485" spans="1:8" s="30" customFormat="1" ht="23.25" customHeight="1">
      <c r="A485" s="90"/>
      <c r="B485" s="93"/>
      <c r="C485" s="90">
        <v>4120</v>
      </c>
      <c r="D485" s="46" t="s">
        <v>111</v>
      </c>
      <c r="E485" s="84">
        <v>100</v>
      </c>
      <c r="F485" s="84">
        <v>100</v>
      </c>
      <c r="G485" s="84">
        <v>0</v>
      </c>
      <c r="H485" s="108">
        <f t="shared" si="6"/>
        <v>0</v>
      </c>
    </row>
    <row r="486" spans="1:8" s="30" customFormat="1" ht="24" customHeight="1">
      <c r="A486" s="90"/>
      <c r="B486" s="93"/>
      <c r="C486" s="90">
        <v>4170</v>
      </c>
      <c r="D486" s="46" t="s">
        <v>229</v>
      </c>
      <c r="E486" s="84">
        <v>38900</v>
      </c>
      <c r="F486" s="84">
        <v>38900</v>
      </c>
      <c r="G486" s="84">
        <v>4647.75</v>
      </c>
      <c r="H486" s="108">
        <f t="shared" si="6"/>
        <v>11.947943444730077</v>
      </c>
    </row>
    <row r="487" spans="1:8" s="30" customFormat="1" ht="23.25" customHeight="1">
      <c r="A487" s="90"/>
      <c r="B487" s="86"/>
      <c r="C487" s="70">
        <v>4210</v>
      </c>
      <c r="D487" s="46" t="s">
        <v>116</v>
      </c>
      <c r="E487" s="84">
        <v>21090</v>
      </c>
      <c r="F487" s="84">
        <v>21790</v>
      </c>
      <c r="G487" s="84">
        <v>6390.31</v>
      </c>
      <c r="H487" s="108">
        <f t="shared" si="6"/>
        <v>29.32680128499312</v>
      </c>
    </row>
    <row r="488" spans="1:8" s="30" customFormat="1" ht="24" customHeight="1">
      <c r="A488" s="90"/>
      <c r="B488" s="86"/>
      <c r="C488" s="70">
        <v>4260</v>
      </c>
      <c r="D488" s="46" t="s">
        <v>119</v>
      </c>
      <c r="E488" s="84">
        <v>1100</v>
      </c>
      <c r="F488" s="84">
        <v>1100</v>
      </c>
      <c r="G488" s="84">
        <v>205.62</v>
      </c>
      <c r="H488" s="108">
        <f t="shared" si="6"/>
        <v>18.69272727272727</v>
      </c>
    </row>
    <row r="489" spans="1:8" s="30" customFormat="1" ht="23.25" customHeight="1">
      <c r="A489" s="90"/>
      <c r="B489" s="70"/>
      <c r="C489" s="90">
        <v>4300</v>
      </c>
      <c r="D489" s="94" t="s">
        <v>103</v>
      </c>
      <c r="E489" s="84">
        <v>16100</v>
      </c>
      <c r="F489" s="84">
        <v>16100</v>
      </c>
      <c r="G489" s="84">
        <v>6404.5</v>
      </c>
      <c r="H489" s="108">
        <f t="shared" si="6"/>
        <v>39.77950310559007</v>
      </c>
    </row>
    <row r="490" spans="1:8" s="9" customFormat="1" ht="24.75" customHeight="1">
      <c r="A490" s="22"/>
      <c r="B490" s="22"/>
      <c r="C490" s="316"/>
      <c r="D490" s="43" t="s">
        <v>91</v>
      </c>
      <c r="E490" s="45">
        <f>SUM(E472,E456,E429,E404,E329,E313,E211,E207,E204,E194,E155,E136,E61,E53,E33,E24,E8,E390)</f>
        <v>67149276</v>
      </c>
      <c r="F490" s="45">
        <f>SUM(F472,F456,F429,F404,F329,F313,F211,F207,F204,F194,F155,F136,F61,F53,F33,F24,F8,F390)</f>
        <v>68242413</v>
      </c>
      <c r="G490" s="45">
        <f>SUM(G472,G456,G429,G404,G329,G313,G211,G207,G204,G194,G155,G136,G61,G53,G33,G24,G8,G390)</f>
        <v>26944806.689999998</v>
      </c>
      <c r="H490" s="38">
        <f t="shared" si="6"/>
        <v>39.48395946960433</v>
      </c>
    </row>
    <row r="491" spans="1:8" ht="12.75">
      <c r="A491" s="63"/>
      <c r="B491" s="63"/>
      <c r="C491" s="22"/>
      <c r="D491" s="63"/>
      <c r="E491" s="119"/>
      <c r="F491" s="119"/>
      <c r="H491" s="193"/>
    </row>
    <row r="492" spans="1:8" s="27" customFormat="1" ht="12.75">
      <c r="A492" s="29"/>
      <c r="B492" s="29"/>
      <c r="C492" s="63"/>
      <c r="D492" s="109"/>
      <c r="E492" s="162"/>
      <c r="F492" s="162"/>
      <c r="G492" s="159"/>
      <c r="H492" s="160"/>
    </row>
    <row r="493" spans="1:8" s="27" customFormat="1" ht="17.25" customHeight="1">
      <c r="A493" s="29"/>
      <c r="B493" s="29"/>
      <c r="C493" s="29"/>
      <c r="D493" s="109"/>
      <c r="E493" s="100"/>
      <c r="F493" s="100"/>
      <c r="G493" s="159"/>
      <c r="H493" s="160"/>
    </row>
    <row r="494" spans="3:8" s="167" customFormat="1" ht="17.25" customHeight="1">
      <c r="C494" s="29"/>
      <c r="D494" s="168"/>
      <c r="E494" s="101"/>
      <c r="F494" s="101"/>
      <c r="G494" s="169"/>
      <c r="H494" s="194"/>
    </row>
    <row r="495" spans="4:8" s="167" customFormat="1" ht="17.25" customHeight="1">
      <c r="D495" s="168"/>
      <c r="E495" s="101"/>
      <c r="F495" s="101"/>
      <c r="G495" s="169"/>
      <c r="H495" s="194"/>
    </row>
    <row r="496" spans="4:8" s="167" customFormat="1" ht="17.25" customHeight="1">
      <c r="D496" s="168"/>
      <c r="E496" s="101"/>
      <c r="F496" s="101"/>
      <c r="G496" s="169"/>
      <c r="H496" s="194"/>
    </row>
    <row r="497" spans="4:8" s="167" customFormat="1" ht="17.25" customHeight="1">
      <c r="D497" s="168"/>
      <c r="E497" s="101"/>
      <c r="F497" s="101"/>
      <c r="G497" s="169"/>
      <c r="H497" s="194"/>
    </row>
    <row r="498" spans="4:8" s="167" customFormat="1" ht="17.25" customHeight="1">
      <c r="D498" s="168"/>
      <c r="E498" s="101"/>
      <c r="F498" s="101"/>
      <c r="G498" s="169"/>
      <c r="H498" s="194"/>
    </row>
    <row r="499" spans="4:8" s="167" customFormat="1" ht="17.25" customHeight="1">
      <c r="D499" s="168"/>
      <c r="E499" s="101"/>
      <c r="F499" s="101"/>
      <c r="G499" s="169"/>
      <c r="H499" s="194"/>
    </row>
    <row r="500" spans="4:8" s="167" customFormat="1" ht="17.25" customHeight="1">
      <c r="D500" s="168"/>
      <c r="E500" s="101"/>
      <c r="F500" s="101"/>
      <c r="G500" s="169"/>
      <c r="H500" s="194"/>
    </row>
    <row r="501" spans="4:8" s="167" customFormat="1" ht="17.25" customHeight="1">
      <c r="D501" s="168"/>
      <c r="E501" s="101"/>
      <c r="F501" s="101"/>
      <c r="G501" s="169"/>
      <c r="H501" s="194"/>
    </row>
    <row r="502" spans="4:8" s="167" customFormat="1" ht="17.25" customHeight="1">
      <c r="D502" s="168"/>
      <c r="E502" s="101"/>
      <c r="F502" s="101"/>
      <c r="G502" s="169"/>
      <c r="H502" s="194"/>
    </row>
    <row r="503" spans="4:8" s="167" customFormat="1" ht="17.25" customHeight="1">
      <c r="D503" s="168"/>
      <c r="E503" s="101"/>
      <c r="F503" s="101"/>
      <c r="G503" s="169"/>
      <c r="H503" s="194"/>
    </row>
    <row r="504" spans="4:8" s="167" customFormat="1" ht="17.25" customHeight="1">
      <c r="D504" s="168"/>
      <c r="E504" s="101"/>
      <c r="F504" s="101"/>
      <c r="G504" s="169"/>
      <c r="H504" s="194"/>
    </row>
    <row r="505" spans="4:8" s="167" customFormat="1" ht="17.25" customHeight="1">
      <c r="D505" s="168"/>
      <c r="E505" s="101"/>
      <c r="F505" s="101"/>
      <c r="G505" s="169"/>
      <c r="H505" s="194"/>
    </row>
    <row r="506" spans="4:8" s="167" customFormat="1" ht="17.25" customHeight="1">
      <c r="D506" s="168"/>
      <c r="E506" s="101"/>
      <c r="F506" s="101"/>
      <c r="G506" s="169"/>
      <c r="H506" s="194"/>
    </row>
    <row r="507" spans="4:8" s="167" customFormat="1" ht="17.25" customHeight="1">
      <c r="D507" s="168"/>
      <c r="E507" s="101"/>
      <c r="F507" s="101"/>
      <c r="G507" s="169"/>
      <c r="H507" s="194"/>
    </row>
    <row r="508" spans="4:8" s="167" customFormat="1" ht="17.25" customHeight="1">
      <c r="D508" s="168"/>
      <c r="E508" s="101"/>
      <c r="F508" s="101"/>
      <c r="G508" s="169"/>
      <c r="H508" s="194"/>
    </row>
    <row r="509" spans="4:8" s="167" customFormat="1" ht="17.25" customHeight="1">
      <c r="D509" s="168"/>
      <c r="E509" s="101"/>
      <c r="F509" s="101"/>
      <c r="G509" s="169"/>
      <c r="H509" s="194"/>
    </row>
    <row r="510" spans="4:8" s="167" customFormat="1" ht="17.25" customHeight="1">
      <c r="D510" s="168"/>
      <c r="E510" s="101"/>
      <c r="F510" s="101"/>
      <c r="G510" s="169"/>
      <c r="H510" s="194"/>
    </row>
    <row r="511" spans="4:8" s="167" customFormat="1" ht="17.25" customHeight="1">
      <c r="D511" s="168"/>
      <c r="E511" s="101"/>
      <c r="F511" s="101"/>
      <c r="G511" s="169"/>
      <c r="H511" s="194"/>
    </row>
    <row r="512" spans="4:8" s="167" customFormat="1" ht="17.25" customHeight="1">
      <c r="D512" s="168"/>
      <c r="E512" s="101"/>
      <c r="F512" s="101"/>
      <c r="G512" s="169"/>
      <c r="H512" s="194"/>
    </row>
    <row r="513" spans="4:8" s="167" customFormat="1" ht="11.25">
      <c r="D513" s="168"/>
      <c r="E513" s="101"/>
      <c r="F513" s="101"/>
      <c r="G513" s="169"/>
      <c r="H513" s="194"/>
    </row>
    <row r="514" spans="4:8" s="167" customFormat="1" ht="11.25">
      <c r="D514" s="168"/>
      <c r="E514" s="101"/>
      <c r="F514" s="101"/>
      <c r="G514" s="169"/>
      <c r="H514" s="194"/>
    </row>
    <row r="515" spans="4:8" s="167" customFormat="1" ht="11.25">
      <c r="D515" s="168"/>
      <c r="E515" s="101"/>
      <c r="F515" s="101"/>
      <c r="G515" s="169"/>
      <c r="H515" s="194"/>
    </row>
    <row r="516" spans="4:8" s="167" customFormat="1" ht="11.25">
      <c r="D516" s="168"/>
      <c r="E516" s="101"/>
      <c r="F516" s="101"/>
      <c r="G516" s="169"/>
      <c r="H516" s="194"/>
    </row>
    <row r="517" spans="4:8" s="167" customFormat="1" ht="11.25">
      <c r="D517" s="168"/>
      <c r="E517" s="101"/>
      <c r="F517" s="101"/>
      <c r="G517" s="169"/>
      <c r="H517" s="194"/>
    </row>
    <row r="518" spans="4:8" s="167" customFormat="1" ht="11.25">
      <c r="D518" s="168"/>
      <c r="E518" s="185"/>
      <c r="F518" s="185"/>
      <c r="G518" s="169"/>
      <c r="H518" s="194"/>
    </row>
    <row r="519" spans="4:8" s="167" customFormat="1" ht="11.25">
      <c r="D519" s="168"/>
      <c r="E519" s="101"/>
      <c r="F519" s="101"/>
      <c r="G519" s="169"/>
      <c r="H519" s="194"/>
    </row>
    <row r="520" spans="4:8" s="167" customFormat="1" ht="11.25">
      <c r="D520" s="168"/>
      <c r="E520" s="101"/>
      <c r="F520" s="101"/>
      <c r="G520" s="169"/>
      <c r="H520" s="194"/>
    </row>
    <row r="521" spans="5:8" s="167" customFormat="1" ht="19.5" customHeight="1">
      <c r="E521" s="101"/>
      <c r="F521" s="101"/>
      <c r="G521" s="169"/>
      <c r="H521" s="194"/>
    </row>
    <row r="522" spans="5:8" s="167" customFormat="1" ht="19.5" customHeight="1">
      <c r="E522" s="101"/>
      <c r="F522" s="101"/>
      <c r="G522" s="169"/>
      <c r="H522" s="194"/>
    </row>
    <row r="523" spans="5:8" s="167" customFormat="1" ht="19.5" customHeight="1">
      <c r="E523" s="101"/>
      <c r="F523" s="101"/>
      <c r="G523" s="169"/>
      <c r="H523" s="194"/>
    </row>
    <row r="524" spans="5:8" s="167" customFormat="1" ht="19.5" customHeight="1">
      <c r="E524" s="101"/>
      <c r="F524" s="101"/>
      <c r="G524" s="169"/>
      <c r="H524" s="194"/>
    </row>
    <row r="525" spans="5:8" s="167" customFormat="1" ht="19.5" customHeight="1">
      <c r="E525" s="169"/>
      <c r="F525" s="169"/>
      <c r="G525" s="169"/>
      <c r="H525" s="194"/>
    </row>
    <row r="526" spans="5:8" s="167" customFormat="1" ht="19.5" customHeight="1">
      <c r="E526" s="169"/>
      <c r="F526" s="169"/>
      <c r="G526" s="169"/>
      <c r="H526" s="194"/>
    </row>
    <row r="527" spans="5:8" s="167" customFormat="1" ht="19.5" customHeight="1">
      <c r="E527" s="169"/>
      <c r="F527" s="169"/>
      <c r="G527" s="169"/>
      <c r="H527" s="194"/>
    </row>
    <row r="528" spans="5:8" s="167" customFormat="1" ht="19.5" customHeight="1">
      <c r="E528" s="169"/>
      <c r="F528" s="169"/>
      <c r="G528" s="169"/>
      <c r="H528" s="194"/>
    </row>
    <row r="529" spans="5:8" s="167" customFormat="1" ht="19.5" customHeight="1">
      <c r="E529" s="169"/>
      <c r="F529" s="169"/>
      <c r="G529" s="169"/>
      <c r="H529" s="194"/>
    </row>
    <row r="530" spans="5:8" s="167" customFormat="1" ht="19.5" customHeight="1">
      <c r="E530" s="169"/>
      <c r="F530" s="169"/>
      <c r="G530" s="169"/>
      <c r="H530" s="194"/>
    </row>
    <row r="531" spans="5:8" s="167" customFormat="1" ht="19.5" customHeight="1">
      <c r="E531" s="170"/>
      <c r="F531" s="170"/>
      <c r="G531" s="169"/>
      <c r="H531" s="194"/>
    </row>
    <row r="532" spans="4:8" s="167" customFormat="1" ht="19.5" customHeight="1">
      <c r="D532" s="168"/>
      <c r="E532" s="170"/>
      <c r="F532" s="170"/>
      <c r="G532" s="169"/>
      <c r="H532" s="194"/>
    </row>
    <row r="533" spans="1:8" s="27" customFormat="1" ht="19.5" customHeight="1">
      <c r="A533" s="29"/>
      <c r="B533" s="29"/>
      <c r="C533" s="167"/>
      <c r="D533" s="109"/>
      <c r="E533" s="28"/>
      <c r="F533" s="28"/>
      <c r="G533" s="159"/>
      <c r="H533" s="160"/>
    </row>
    <row r="534" spans="1:8" s="27" customFormat="1" ht="19.5" customHeight="1">
      <c r="A534" s="29"/>
      <c r="B534" s="29"/>
      <c r="C534" s="29"/>
      <c r="D534" s="29"/>
      <c r="E534" s="28"/>
      <c r="F534" s="28"/>
      <c r="G534" s="159"/>
      <c r="H534" s="160"/>
    </row>
    <row r="535" spans="1:8" s="27" customFormat="1" ht="19.5" customHeight="1">
      <c r="A535" s="29"/>
      <c r="B535" s="29"/>
      <c r="C535" s="29"/>
      <c r="D535" s="29"/>
      <c r="E535" s="28"/>
      <c r="F535" s="28"/>
      <c r="G535" s="159"/>
      <c r="H535" s="160"/>
    </row>
    <row r="536" spans="1:8" s="27" customFormat="1" ht="19.5" customHeight="1">
      <c r="A536" s="29"/>
      <c r="B536" s="29"/>
      <c r="C536" s="29"/>
      <c r="D536" s="29"/>
      <c r="E536" s="114"/>
      <c r="F536" s="114"/>
      <c r="G536" s="159"/>
      <c r="H536" s="160"/>
    </row>
    <row r="537" spans="1:8" s="27" customFormat="1" ht="19.5" customHeight="1">
      <c r="A537" s="29"/>
      <c r="B537" s="29"/>
      <c r="C537" s="29"/>
      <c r="D537" s="29"/>
      <c r="E537" s="28"/>
      <c r="F537" s="28"/>
      <c r="G537" s="159"/>
      <c r="H537" s="160"/>
    </row>
    <row r="538" spans="1:8" s="27" customFormat="1" ht="19.5" customHeight="1">
      <c r="A538" s="29"/>
      <c r="B538" s="29"/>
      <c r="C538" s="29"/>
      <c r="D538" s="29"/>
      <c r="E538" s="28"/>
      <c r="F538" s="28"/>
      <c r="G538" s="159"/>
      <c r="H538" s="160"/>
    </row>
    <row r="539" spans="1:8" s="27" customFormat="1" ht="19.5" customHeight="1">
      <c r="A539" s="29"/>
      <c r="B539" s="29"/>
      <c r="C539" s="29"/>
      <c r="D539" s="29"/>
      <c r="E539" s="28"/>
      <c r="F539" s="28"/>
      <c r="G539" s="159"/>
      <c r="H539" s="160"/>
    </row>
    <row r="540" spans="1:8" s="27" customFormat="1" ht="19.5" customHeight="1">
      <c r="A540" s="29"/>
      <c r="B540" s="29"/>
      <c r="C540" s="29"/>
      <c r="D540" s="29"/>
      <c r="E540" s="28"/>
      <c r="F540" s="28"/>
      <c r="G540" s="159"/>
      <c r="H540" s="160"/>
    </row>
    <row r="541" spans="1:8" s="27" customFormat="1" ht="19.5" customHeight="1">
      <c r="A541" s="29"/>
      <c r="B541" s="29"/>
      <c r="C541" s="29"/>
      <c r="D541" s="29"/>
      <c r="E541" s="28"/>
      <c r="F541" s="28"/>
      <c r="G541" s="159"/>
      <c r="H541" s="160"/>
    </row>
    <row r="542" spans="1:8" s="27" customFormat="1" ht="19.5" customHeight="1">
      <c r="A542" s="29"/>
      <c r="B542" s="29"/>
      <c r="C542" s="29"/>
      <c r="D542" s="29"/>
      <c r="E542" s="28"/>
      <c r="F542" s="28"/>
      <c r="G542" s="159"/>
      <c r="H542" s="160"/>
    </row>
    <row r="543" spans="1:8" s="27" customFormat="1" ht="19.5" customHeight="1">
      <c r="A543" s="29"/>
      <c r="B543" s="29"/>
      <c r="C543" s="29"/>
      <c r="D543" s="29"/>
      <c r="E543" s="28"/>
      <c r="F543" s="28"/>
      <c r="G543" s="159"/>
      <c r="H543" s="160"/>
    </row>
    <row r="544" spans="1:8" s="27" customFormat="1" ht="19.5" customHeight="1">
      <c r="A544" s="29"/>
      <c r="B544" s="29"/>
      <c r="C544" s="29"/>
      <c r="D544" s="29"/>
      <c r="E544" s="28"/>
      <c r="F544" s="28"/>
      <c r="G544" s="159"/>
      <c r="H544" s="160"/>
    </row>
    <row r="545" spans="1:8" s="27" customFormat="1" ht="12.75">
      <c r="A545" s="29"/>
      <c r="B545" s="29"/>
      <c r="C545" s="29"/>
      <c r="D545" s="29"/>
      <c r="E545" s="28"/>
      <c r="F545" s="28"/>
      <c r="G545" s="159"/>
      <c r="H545" s="160"/>
    </row>
    <row r="546" spans="1:8" s="27" customFormat="1" ht="12.75">
      <c r="A546" s="29"/>
      <c r="B546" s="29"/>
      <c r="C546" s="29"/>
      <c r="D546" s="29"/>
      <c r="E546" s="28"/>
      <c r="F546" s="28"/>
      <c r="G546" s="159"/>
      <c r="H546" s="160"/>
    </row>
    <row r="547" spans="1:8" s="27" customFormat="1" ht="12.75">
      <c r="A547" s="29"/>
      <c r="B547" s="29"/>
      <c r="C547" s="29"/>
      <c r="D547" s="29"/>
      <c r="E547" s="28"/>
      <c r="F547" s="28"/>
      <c r="G547" s="159"/>
      <c r="H547" s="160"/>
    </row>
    <row r="548" spans="1:8" s="27" customFormat="1" ht="12.75">
      <c r="A548" s="29"/>
      <c r="B548" s="29"/>
      <c r="C548" s="29"/>
      <c r="D548" s="29"/>
      <c r="E548" s="28"/>
      <c r="F548" s="28"/>
      <c r="G548" s="159"/>
      <c r="H548" s="160"/>
    </row>
    <row r="549" spans="1:8" s="27" customFormat="1" ht="12.75">
      <c r="A549" s="29"/>
      <c r="B549" s="29"/>
      <c r="C549" s="29"/>
      <c r="D549" s="29"/>
      <c r="E549" s="28"/>
      <c r="F549" s="28"/>
      <c r="G549" s="159"/>
      <c r="H549" s="160"/>
    </row>
    <row r="550" spans="1:8" s="27" customFormat="1" ht="12.75">
      <c r="A550" s="29"/>
      <c r="B550" s="29"/>
      <c r="C550" s="29"/>
      <c r="D550" s="29"/>
      <c r="E550" s="28"/>
      <c r="F550" s="28"/>
      <c r="G550" s="159"/>
      <c r="H550" s="160"/>
    </row>
    <row r="551" spans="1:8" s="27" customFormat="1" ht="12.75">
      <c r="A551" s="29"/>
      <c r="B551" s="29"/>
      <c r="C551" s="29"/>
      <c r="D551" s="29"/>
      <c r="E551" s="28"/>
      <c r="F551" s="28"/>
      <c r="G551" s="159"/>
      <c r="H551" s="160"/>
    </row>
    <row r="552" spans="1:8" s="27" customFormat="1" ht="12.75">
      <c r="A552" s="29"/>
      <c r="B552" s="29"/>
      <c r="C552" s="29"/>
      <c r="D552" s="29"/>
      <c r="E552" s="28"/>
      <c r="F552" s="28"/>
      <c r="G552" s="159"/>
      <c r="H552" s="160"/>
    </row>
    <row r="553" spans="1:8" s="27" customFormat="1" ht="12.75">
      <c r="A553" s="29"/>
      <c r="B553" s="29"/>
      <c r="C553" s="29"/>
      <c r="D553" s="29"/>
      <c r="E553" s="28"/>
      <c r="F553" s="28"/>
      <c r="G553" s="159"/>
      <c r="H553" s="160"/>
    </row>
    <row r="554" spans="1:8" s="27" customFormat="1" ht="12.75">
      <c r="A554" s="29"/>
      <c r="B554" s="29"/>
      <c r="C554" s="29"/>
      <c r="D554" s="29"/>
      <c r="E554" s="28"/>
      <c r="F554" s="28"/>
      <c r="G554" s="159"/>
      <c r="H554" s="160"/>
    </row>
    <row r="555" spans="1:8" s="27" customFormat="1" ht="12.75">
      <c r="A555" s="29"/>
      <c r="B555" s="29"/>
      <c r="C555" s="29"/>
      <c r="D555" s="29"/>
      <c r="E555" s="28"/>
      <c r="F555" s="28"/>
      <c r="G555" s="159"/>
      <c r="H555" s="160"/>
    </row>
    <row r="556" spans="1:8" s="27" customFormat="1" ht="12.75">
      <c r="A556" s="29"/>
      <c r="B556" s="29"/>
      <c r="C556" s="29"/>
      <c r="D556" s="29"/>
      <c r="E556" s="28"/>
      <c r="F556" s="28"/>
      <c r="G556" s="159"/>
      <c r="H556" s="160"/>
    </row>
    <row r="557" spans="1:8" s="27" customFormat="1" ht="12.75">
      <c r="A557" s="29"/>
      <c r="B557" s="29"/>
      <c r="C557" s="29"/>
      <c r="D557" s="29"/>
      <c r="E557" s="28"/>
      <c r="F557" s="28"/>
      <c r="G557" s="159"/>
      <c r="H557" s="160"/>
    </row>
    <row r="558" spans="1:8" s="27" customFormat="1" ht="12.75">
      <c r="A558" s="29"/>
      <c r="B558" s="29"/>
      <c r="C558" s="29"/>
      <c r="D558" s="29"/>
      <c r="E558" s="28"/>
      <c r="F558" s="28"/>
      <c r="G558" s="159"/>
      <c r="H558" s="160"/>
    </row>
    <row r="559" spans="1:8" s="27" customFormat="1" ht="12.75">
      <c r="A559" s="29"/>
      <c r="B559" s="29"/>
      <c r="C559" s="29"/>
      <c r="D559" s="29"/>
      <c r="E559" s="28"/>
      <c r="F559" s="28"/>
      <c r="G559" s="159"/>
      <c r="H559" s="160"/>
    </row>
    <row r="560" spans="1:8" s="27" customFormat="1" ht="12.75">
      <c r="A560" s="29"/>
      <c r="B560" s="29"/>
      <c r="C560" s="29"/>
      <c r="D560" s="29"/>
      <c r="E560" s="28"/>
      <c r="F560" s="28"/>
      <c r="G560" s="159"/>
      <c r="H560" s="160"/>
    </row>
    <row r="561" spans="1:8" s="27" customFormat="1" ht="12.75">
      <c r="A561" s="29"/>
      <c r="B561" s="29"/>
      <c r="C561" s="29"/>
      <c r="D561" s="29"/>
      <c r="E561" s="28"/>
      <c r="F561" s="28"/>
      <c r="G561" s="159"/>
      <c r="H561" s="160"/>
    </row>
    <row r="562" spans="1:8" s="27" customFormat="1" ht="12.75">
      <c r="A562" s="29"/>
      <c r="B562" s="29"/>
      <c r="C562" s="29"/>
      <c r="D562" s="29"/>
      <c r="E562" s="28"/>
      <c r="F562" s="28"/>
      <c r="G562" s="159"/>
      <c r="H562" s="160"/>
    </row>
    <row r="563" spans="1:8" s="27" customFormat="1" ht="12.75">
      <c r="A563" s="29"/>
      <c r="B563" s="29"/>
      <c r="C563" s="29"/>
      <c r="D563" s="29"/>
      <c r="E563" s="28"/>
      <c r="F563" s="28"/>
      <c r="G563" s="159"/>
      <c r="H563" s="160"/>
    </row>
    <row r="564" spans="1:8" s="27" customFormat="1" ht="12.75">
      <c r="A564" s="29"/>
      <c r="B564" s="29"/>
      <c r="C564" s="29"/>
      <c r="D564" s="29"/>
      <c r="E564" s="28"/>
      <c r="F564" s="28"/>
      <c r="G564" s="159"/>
      <c r="H564" s="160"/>
    </row>
    <row r="565" spans="1:8" s="27" customFormat="1" ht="12.75">
      <c r="A565" s="29"/>
      <c r="B565" s="29"/>
      <c r="C565" s="29"/>
      <c r="D565" s="29"/>
      <c r="E565" s="28"/>
      <c r="F565" s="28"/>
      <c r="G565" s="159"/>
      <c r="H565" s="160"/>
    </row>
    <row r="566" spans="1:8" s="27" customFormat="1" ht="12.75">
      <c r="A566" s="29"/>
      <c r="B566" s="29"/>
      <c r="C566" s="29"/>
      <c r="D566" s="29"/>
      <c r="E566" s="28"/>
      <c r="F566" s="28"/>
      <c r="G566" s="159"/>
      <c r="H566" s="160"/>
    </row>
    <row r="567" spans="1:8" s="27" customFormat="1" ht="12.75">
      <c r="A567" s="29"/>
      <c r="B567" s="29"/>
      <c r="C567" s="29"/>
      <c r="D567" s="29"/>
      <c r="E567" s="28"/>
      <c r="F567" s="28"/>
      <c r="G567" s="159"/>
      <c r="H567" s="160"/>
    </row>
    <row r="568" spans="1:8" s="27" customFormat="1" ht="12.75">
      <c r="A568" s="29"/>
      <c r="B568" s="29"/>
      <c r="C568" s="29"/>
      <c r="D568" s="29"/>
      <c r="E568" s="28"/>
      <c r="F568" s="28"/>
      <c r="G568" s="159"/>
      <c r="H568" s="160"/>
    </row>
    <row r="569" spans="1:8" s="27" customFormat="1" ht="12.75">
      <c r="A569" s="29"/>
      <c r="B569" s="29"/>
      <c r="C569" s="29"/>
      <c r="D569" s="29"/>
      <c r="E569" s="28"/>
      <c r="F569" s="28"/>
      <c r="G569" s="159"/>
      <c r="H569" s="160"/>
    </row>
    <row r="570" spans="1:8" s="27" customFormat="1" ht="12.75">
      <c r="A570" s="29"/>
      <c r="B570" s="29"/>
      <c r="C570" s="29"/>
      <c r="D570" s="29"/>
      <c r="E570" s="28"/>
      <c r="F570" s="28"/>
      <c r="G570" s="159"/>
      <c r="H570" s="160"/>
    </row>
    <row r="571" spans="1:8" s="27" customFormat="1" ht="12.75">
      <c r="A571" s="29"/>
      <c r="B571" s="29"/>
      <c r="C571" s="29"/>
      <c r="D571" s="29"/>
      <c r="E571" s="28"/>
      <c r="F571" s="28"/>
      <c r="G571" s="159"/>
      <c r="H571" s="160"/>
    </row>
    <row r="572" spans="1:8" s="27" customFormat="1" ht="12.75">
      <c r="A572" s="29"/>
      <c r="B572" s="29"/>
      <c r="C572" s="29"/>
      <c r="D572" s="29"/>
      <c r="E572" s="28"/>
      <c r="F572" s="28"/>
      <c r="G572" s="159"/>
      <c r="H572" s="160"/>
    </row>
    <row r="573" spans="1:8" s="27" customFormat="1" ht="12.75">
      <c r="A573" s="29"/>
      <c r="B573" s="29"/>
      <c r="C573" s="29"/>
      <c r="D573" s="29"/>
      <c r="E573" s="28"/>
      <c r="F573" s="28"/>
      <c r="G573" s="159"/>
      <c r="H573" s="160"/>
    </row>
    <row r="574" spans="1:8" s="27" customFormat="1" ht="12.75">
      <c r="A574" s="29"/>
      <c r="B574" s="29"/>
      <c r="C574" s="29"/>
      <c r="D574" s="29"/>
      <c r="E574" s="28"/>
      <c r="F574" s="28"/>
      <c r="G574" s="159"/>
      <c r="H574" s="160"/>
    </row>
    <row r="575" spans="1:8" s="27" customFormat="1" ht="12.75">
      <c r="A575" s="29"/>
      <c r="B575" s="29"/>
      <c r="C575" s="29"/>
      <c r="D575" s="29"/>
      <c r="E575" s="28"/>
      <c r="F575" s="28"/>
      <c r="G575" s="159"/>
      <c r="H575" s="160"/>
    </row>
    <row r="576" spans="1:8" s="27" customFormat="1" ht="12.75">
      <c r="A576" s="29"/>
      <c r="B576" s="29"/>
      <c r="C576" s="29"/>
      <c r="D576" s="29"/>
      <c r="E576" s="28"/>
      <c r="F576" s="28"/>
      <c r="G576" s="159"/>
      <c r="H576" s="160"/>
    </row>
    <row r="577" spans="1:8" s="27" customFormat="1" ht="12.75">
      <c r="A577" s="29"/>
      <c r="B577" s="29"/>
      <c r="C577" s="29"/>
      <c r="D577" s="29"/>
      <c r="E577" s="28"/>
      <c r="F577" s="28"/>
      <c r="G577" s="159"/>
      <c r="H577" s="160"/>
    </row>
    <row r="578" spans="1:8" s="27" customFormat="1" ht="12.75">
      <c r="A578" s="29"/>
      <c r="B578" s="29"/>
      <c r="C578" s="29"/>
      <c r="D578" s="29"/>
      <c r="E578" s="28"/>
      <c r="F578" s="28"/>
      <c r="G578" s="159"/>
      <c r="H578" s="160"/>
    </row>
    <row r="579" spans="1:8" s="27" customFormat="1" ht="12.75">
      <c r="A579" s="29"/>
      <c r="B579" s="29"/>
      <c r="C579" s="29"/>
      <c r="D579" s="29"/>
      <c r="E579" s="28"/>
      <c r="F579" s="28"/>
      <c r="G579" s="159"/>
      <c r="H579" s="160"/>
    </row>
    <row r="580" spans="1:8" s="27" customFormat="1" ht="12.75">
      <c r="A580" s="29"/>
      <c r="B580" s="29"/>
      <c r="C580" s="29"/>
      <c r="D580" s="29"/>
      <c r="E580" s="28"/>
      <c r="F580" s="28"/>
      <c r="G580" s="159"/>
      <c r="H580" s="160"/>
    </row>
    <row r="581" spans="1:8" s="27" customFormat="1" ht="12.75">
      <c r="A581" s="29"/>
      <c r="B581" s="29"/>
      <c r="C581" s="29"/>
      <c r="D581" s="29"/>
      <c r="E581" s="28"/>
      <c r="F581" s="28"/>
      <c r="G581" s="159"/>
      <c r="H581" s="160"/>
    </row>
    <row r="582" spans="1:8" s="27" customFormat="1" ht="12.75">
      <c r="A582" s="29"/>
      <c r="B582" s="29"/>
      <c r="C582" s="29"/>
      <c r="D582" s="29"/>
      <c r="E582" s="28"/>
      <c r="F582" s="28"/>
      <c r="G582" s="159"/>
      <c r="H582" s="160"/>
    </row>
    <row r="583" spans="1:8" s="27" customFormat="1" ht="12.75">
      <c r="A583" s="29"/>
      <c r="B583" s="29"/>
      <c r="C583" s="29"/>
      <c r="D583" s="29"/>
      <c r="E583" s="28"/>
      <c r="F583" s="28"/>
      <c r="G583" s="159"/>
      <c r="H583" s="160"/>
    </row>
    <row r="584" spans="1:8" s="27" customFormat="1" ht="12.75">
      <c r="A584" s="29"/>
      <c r="B584" s="29"/>
      <c r="C584" s="29"/>
      <c r="D584" s="29"/>
      <c r="E584" s="28"/>
      <c r="F584" s="28"/>
      <c r="G584" s="159"/>
      <c r="H584" s="160"/>
    </row>
    <row r="585" spans="1:8" s="27" customFormat="1" ht="12.75">
      <c r="A585" s="29"/>
      <c r="B585" s="29"/>
      <c r="C585" s="29"/>
      <c r="D585" s="29"/>
      <c r="E585" s="28"/>
      <c r="F585" s="28"/>
      <c r="G585" s="159"/>
      <c r="H585" s="160"/>
    </row>
    <row r="586" spans="1:8" s="27" customFormat="1" ht="12.75">
      <c r="A586" s="29"/>
      <c r="B586" s="29"/>
      <c r="C586" s="29"/>
      <c r="D586" s="29"/>
      <c r="E586" s="28"/>
      <c r="F586" s="28"/>
      <c r="G586" s="159"/>
      <c r="H586" s="160"/>
    </row>
    <row r="587" spans="1:8" s="27" customFormat="1" ht="12.75">
      <c r="A587" s="29"/>
      <c r="B587" s="29"/>
      <c r="C587" s="29"/>
      <c r="D587" s="29"/>
      <c r="E587" s="28"/>
      <c r="F587" s="28"/>
      <c r="G587" s="159"/>
      <c r="H587" s="160"/>
    </row>
    <row r="588" spans="1:8" s="27" customFormat="1" ht="12.75">
      <c r="A588" s="29"/>
      <c r="B588" s="29"/>
      <c r="C588" s="29"/>
      <c r="D588" s="29"/>
      <c r="E588" s="28"/>
      <c r="F588" s="28"/>
      <c r="G588" s="159"/>
      <c r="H588" s="160"/>
    </row>
    <row r="589" spans="1:8" s="27" customFormat="1" ht="12.75">
      <c r="A589" s="29"/>
      <c r="B589" s="29"/>
      <c r="C589" s="29"/>
      <c r="D589" s="29"/>
      <c r="E589" s="28"/>
      <c r="F589" s="28"/>
      <c r="G589" s="159"/>
      <c r="H589" s="160"/>
    </row>
    <row r="590" spans="1:8" s="27" customFormat="1" ht="12.75">
      <c r="A590" s="29"/>
      <c r="B590" s="29"/>
      <c r="C590" s="29"/>
      <c r="D590" s="29"/>
      <c r="E590" s="28"/>
      <c r="F590" s="28"/>
      <c r="G590" s="159"/>
      <c r="H590" s="160"/>
    </row>
    <row r="591" spans="1:8" s="27" customFormat="1" ht="12.75">
      <c r="A591" s="29"/>
      <c r="B591" s="29"/>
      <c r="C591" s="29"/>
      <c r="D591" s="29"/>
      <c r="E591" s="28"/>
      <c r="F591" s="28"/>
      <c r="G591" s="159"/>
      <c r="H591" s="160"/>
    </row>
    <row r="592" spans="1:8" s="27" customFormat="1" ht="12.75">
      <c r="A592" s="29"/>
      <c r="B592" s="29"/>
      <c r="C592" s="29"/>
      <c r="D592" s="29"/>
      <c r="E592" s="28"/>
      <c r="F592" s="28"/>
      <c r="G592" s="159"/>
      <c r="H592" s="160"/>
    </row>
    <row r="593" spans="1:8" s="27" customFormat="1" ht="12.75">
      <c r="A593" s="29"/>
      <c r="B593" s="29"/>
      <c r="C593" s="29"/>
      <c r="D593" s="29"/>
      <c r="E593" s="28"/>
      <c r="F593" s="28"/>
      <c r="G593" s="159"/>
      <c r="H593" s="160"/>
    </row>
    <row r="594" spans="1:8" s="27" customFormat="1" ht="12.75">
      <c r="A594" s="29"/>
      <c r="B594" s="29"/>
      <c r="C594" s="29"/>
      <c r="D594" s="29"/>
      <c r="E594" s="28"/>
      <c r="F594" s="28"/>
      <c r="G594" s="159"/>
      <c r="H594" s="160"/>
    </row>
    <row r="595" spans="1:8" s="27" customFormat="1" ht="12.75">
      <c r="A595" s="29"/>
      <c r="B595" s="29"/>
      <c r="C595" s="29"/>
      <c r="D595" s="29"/>
      <c r="E595" s="28"/>
      <c r="F595" s="28"/>
      <c r="G595" s="159"/>
      <c r="H595" s="160"/>
    </row>
    <row r="596" spans="1:8" s="27" customFormat="1" ht="12.75">
      <c r="A596" s="29"/>
      <c r="B596" s="29"/>
      <c r="C596" s="29"/>
      <c r="D596" s="29"/>
      <c r="E596" s="28"/>
      <c r="F596" s="28"/>
      <c r="G596" s="159"/>
      <c r="H596" s="160"/>
    </row>
    <row r="597" spans="1:8" s="27" customFormat="1" ht="12.75">
      <c r="A597" s="29"/>
      <c r="B597" s="29"/>
      <c r="C597" s="29"/>
      <c r="D597" s="29"/>
      <c r="E597" s="28"/>
      <c r="F597" s="28"/>
      <c r="G597" s="159"/>
      <c r="H597" s="160"/>
    </row>
    <row r="598" spans="1:8" s="27" customFormat="1" ht="12.75">
      <c r="A598" s="29"/>
      <c r="B598" s="29"/>
      <c r="C598" s="29"/>
      <c r="D598" s="29"/>
      <c r="E598" s="28"/>
      <c r="F598" s="28"/>
      <c r="G598" s="159"/>
      <c r="H598" s="160"/>
    </row>
    <row r="599" spans="1:8" s="27" customFormat="1" ht="12.75">
      <c r="A599" s="29"/>
      <c r="B599" s="29"/>
      <c r="C599" s="29"/>
      <c r="D599" s="29"/>
      <c r="E599" s="28"/>
      <c r="F599" s="28"/>
      <c r="G599" s="159"/>
      <c r="H599" s="160"/>
    </row>
    <row r="600" spans="1:8" s="27" customFormat="1" ht="12.75">
      <c r="A600" s="29"/>
      <c r="B600" s="29"/>
      <c r="C600" s="29"/>
      <c r="D600" s="29"/>
      <c r="E600" s="28"/>
      <c r="F600" s="28"/>
      <c r="G600" s="159"/>
      <c r="H600" s="160"/>
    </row>
    <row r="601" spans="1:8" s="27" customFormat="1" ht="12.75">
      <c r="A601" s="29"/>
      <c r="B601" s="29"/>
      <c r="C601" s="29"/>
      <c r="D601" s="29"/>
      <c r="E601" s="28"/>
      <c r="F601" s="28"/>
      <c r="G601" s="159"/>
      <c r="H601" s="160"/>
    </row>
    <row r="602" spans="1:8" s="27" customFormat="1" ht="12.75">
      <c r="A602" s="29"/>
      <c r="B602" s="29"/>
      <c r="C602" s="29"/>
      <c r="D602" s="29"/>
      <c r="E602" s="28"/>
      <c r="F602" s="28"/>
      <c r="G602" s="159"/>
      <c r="H602" s="160"/>
    </row>
    <row r="603" spans="1:8" s="27" customFormat="1" ht="12.75">
      <c r="A603" s="29"/>
      <c r="B603" s="29"/>
      <c r="C603" s="29"/>
      <c r="D603" s="29"/>
      <c r="E603" s="28"/>
      <c r="F603" s="28"/>
      <c r="G603" s="159"/>
      <c r="H603" s="160"/>
    </row>
    <row r="604" spans="1:8" s="27" customFormat="1" ht="12.75">
      <c r="A604" s="29"/>
      <c r="B604" s="29"/>
      <c r="C604" s="29"/>
      <c r="D604" s="29"/>
      <c r="E604" s="28"/>
      <c r="F604" s="28"/>
      <c r="G604" s="159"/>
      <c r="H604" s="160"/>
    </row>
    <row r="605" spans="1:8" s="27" customFormat="1" ht="12.75">
      <c r="A605" s="29"/>
      <c r="B605" s="29"/>
      <c r="C605" s="29"/>
      <c r="D605" s="29"/>
      <c r="E605" s="28"/>
      <c r="F605" s="28"/>
      <c r="G605" s="159"/>
      <c r="H605" s="160"/>
    </row>
    <row r="606" spans="1:8" s="27" customFormat="1" ht="12.75">
      <c r="A606" s="29"/>
      <c r="B606" s="29"/>
      <c r="C606" s="29"/>
      <c r="D606" s="29"/>
      <c r="E606" s="28"/>
      <c r="F606" s="28"/>
      <c r="G606" s="159"/>
      <c r="H606" s="160"/>
    </row>
    <row r="607" spans="1:8" s="27" customFormat="1" ht="12.75">
      <c r="A607" s="29"/>
      <c r="B607" s="29"/>
      <c r="C607" s="29"/>
      <c r="D607" s="29"/>
      <c r="E607" s="28"/>
      <c r="F607" s="28"/>
      <c r="G607" s="159"/>
      <c r="H607" s="160"/>
    </row>
    <row r="608" spans="1:8" s="27" customFormat="1" ht="12.75">
      <c r="A608" s="29"/>
      <c r="B608" s="29"/>
      <c r="C608" s="29"/>
      <c r="D608" s="29"/>
      <c r="E608" s="28"/>
      <c r="F608" s="28"/>
      <c r="G608" s="159"/>
      <c r="H608" s="160"/>
    </row>
    <row r="609" spans="1:8" s="27" customFormat="1" ht="12.75">
      <c r="A609" s="29"/>
      <c r="B609" s="29"/>
      <c r="C609" s="29"/>
      <c r="D609" s="29"/>
      <c r="E609" s="28"/>
      <c r="F609" s="28"/>
      <c r="G609" s="159"/>
      <c r="H609" s="160"/>
    </row>
    <row r="610" spans="1:8" s="27" customFormat="1" ht="12.75">
      <c r="A610" s="29"/>
      <c r="B610" s="29"/>
      <c r="C610" s="29"/>
      <c r="D610" s="29"/>
      <c r="E610" s="28"/>
      <c r="F610" s="28"/>
      <c r="G610" s="159"/>
      <c r="H610" s="160"/>
    </row>
    <row r="611" spans="1:8" s="27" customFormat="1" ht="12.75">
      <c r="A611" s="29"/>
      <c r="B611" s="29"/>
      <c r="C611" s="29"/>
      <c r="D611" s="29"/>
      <c r="E611" s="28"/>
      <c r="F611" s="28"/>
      <c r="G611" s="159"/>
      <c r="H611" s="160"/>
    </row>
    <row r="612" spans="1:8" s="27" customFormat="1" ht="12.75">
      <c r="A612" s="29"/>
      <c r="B612" s="29"/>
      <c r="C612" s="29"/>
      <c r="D612" s="29"/>
      <c r="E612" s="28"/>
      <c r="F612" s="28"/>
      <c r="G612" s="159"/>
      <c r="H612" s="160"/>
    </row>
    <row r="613" spans="1:8" s="27" customFormat="1" ht="12.75">
      <c r="A613" s="29"/>
      <c r="B613" s="29"/>
      <c r="C613" s="29"/>
      <c r="D613" s="29"/>
      <c r="E613" s="28"/>
      <c r="F613" s="28"/>
      <c r="G613" s="159"/>
      <c r="H613" s="160"/>
    </row>
    <row r="614" spans="1:8" s="27" customFormat="1" ht="12.75">
      <c r="A614" s="29"/>
      <c r="B614" s="29"/>
      <c r="C614" s="29"/>
      <c r="D614" s="29"/>
      <c r="E614" s="28"/>
      <c r="F614" s="28"/>
      <c r="G614" s="159"/>
      <c r="H614" s="160"/>
    </row>
    <row r="615" spans="1:8" s="27" customFormat="1" ht="12.75">
      <c r="A615" s="29"/>
      <c r="B615" s="29"/>
      <c r="C615" s="29"/>
      <c r="D615" s="29"/>
      <c r="E615" s="28"/>
      <c r="F615" s="28"/>
      <c r="G615" s="159"/>
      <c r="H615" s="160"/>
    </row>
    <row r="616" spans="1:8" s="27" customFormat="1" ht="12.75">
      <c r="A616" s="29"/>
      <c r="B616" s="29"/>
      <c r="C616" s="29"/>
      <c r="D616" s="29"/>
      <c r="E616" s="28"/>
      <c r="F616" s="28"/>
      <c r="G616" s="159"/>
      <c r="H616" s="160"/>
    </row>
    <row r="617" spans="1:8" s="27" customFormat="1" ht="12.75">
      <c r="A617" s="29"/>
      <c r="B617" s="29"/>
      <c r="C617" s="29"/>
      <c r="D617" s="29"/>
      <c r="E617" s="28"/>
      <c r="F617" s="28"/>
      <c r="G617" s="159"/>
      <c r="H617" s="160"/>
    </row>
    <row r="618" spans="1:8" s="27" customFormat="1" ht="12.75">
      <c r="A618" s="29"/>
      <c r="B618" s="29"/>
      <c r="C618" s="29"/>
      <c r="D618" s="29"/>
      <c r="E618" s="28"/>
      <c r="F618" s="28"/>
      <c r="G618" s="159"/>
      <c r="H618" s="160"/>
    </row>
    <row r="619" spans="1:8" s="27" customFormat="1" ht="12.75">
      <c r="A619" s="29"/>
      <c r="B619" s="29"/>
      <c r="C619" s="29"/>
      <c r="D619" s="29"/>
      <c r="E619" s="28"/>
      <c r="F619" s="28"/>
      <c r="G619" s="159"/>
      <c r="H619" s="160"/>
    </row>
    <row r="620" spans="1:8" s="27" customFormat="1" ht="12.75">
      <c r="A620" s="29"/>
      <c r="B620" s="29"/>
      <c r="C620" s="29"/>
      <c r="D620" s="29"/>
      <c r="E620" s="28"/>
      <c r="F620" s="28"/>
      <c r="G620" s="159"/>
      <c r="H620" s="160"/>
    </row>
    <row r="621" spans="1:8" s="27" customFormat="1" ht="12.75">
      <c r="A621" s="29"/>
      <c r="B621" s="29"/>
      <c r="C621" s="29"/>
      <c r="D621" s="29"/>
      <c r="E621" s="28"/>
      <c r="F621" s="28"/>
      <c r="G621" s="159"/>
      <c r="H621" s="160"/>
    </row>
    <row r="622" spans="1:8" s="27" customFormat="1" ht="12.75">
      <c r="A622" s="29"/>
      <c r="B622" s="29"/>
      <c r="C622" s="29"/>
      <c r="D622" s="29"/>
      <c r="E622" s="28"/>
      <c r="F622" s="28"/>
      <c r="G622" s="159"/>
      <c r="H622" s="160"/>
    </row>
    <row r="623" spans="1:8" s="27" customFormat="1" ht="12.75">
      <c r="A623" s="29"/>
      <c r="B623" s="29"/>
      <c r="C623" s="29"/>
      <c r="D623" s="29"/>
      <c r="E623" s="28"/>
      <c r="F623" s="28"/>
      <c r="G623" s="159"/>
      <c r="H623" s="160"/>
    </row>
    <row r="624" spans="1:8" s="27" customFormat="1" ht="12.75">
      <c r="A624" s="29"/>
      <c r="B624" s="29"/>
      <c r="C624" s="29"/>
      <c r="D624" s="29"/>
      <c r="E624" s="28"/>
      <c r="F624" s="28"/>
      <c r="G624" s="159"/>
      <c r="H624" s="160"/>
    </row>
    <row r="625" spans="1:8" s="27" customFormat="1" ht="12.75">
      <c r="A625" s="29"/>
      <c r="B625" s="29"/>
      <c r="C625" s="29"/>
      <c r="D625" s="29"/>
      <c r="E625" s="28"/>
      <c r="F625" s="28"/>
      <c r="G625" s="159"/>
      <c r="H625" s="160"/>
    </row>
    <row r="626" spans="1:8" s="27" customFormat="1" ht="12.75">
      <c r="A626" s="29"/>
      <c r="B626" s="29"/>
      <c r="C626" s="29"/>
      <c r="D626" s="29"/>
      <c r="E626" s="28"/>
      <c r="F626" s="28"/>
      <c r="G626" s="159"/>
      <c r="H626" s="160"/>
    </row>
    <row r="627" spans="1:8" s="27" customFormat="1" ht="12.75">
      <c r="A627" s="29"/>
      <c r="B627" s="29"/>
      <c r="C627" s="29"/>
      <c r="D627" s="29"/>
      <c r="E627" s="28"/>
      <c r="F627" s="28"/>
      <c r="G627" s="159"/>
      <c r="H627" s="160"/>
    </row>
    <row r="628" spans="1:8" s="27" customFormat="1" ht="12.75">
      <c r="A628" s="29"/>
      <c r="B628" s="29"/>
      <c r="C628" s="29"/>
      <c r="D628" s="29"/>
      <c r="E628" s="28"/>
      <c r="F628" s="28"/>
      <c r="G628" s="159"/>
      <c r="H628" s="160"/>
    </row>
    <row r="629" spans="1:8" s="27" customFormat="1" ht="12.75">
      <c r="A629" s="29"/>
      <c r="B629" s="29"/>
      <c r="C629" s="29"/>
      <c r="D629" s="29"/>
      <c r="E629" s="28"/>
      <c r="F629" s="28"/>
      <c r="G629" s="159"/>
      <c r="H629" s="160"/>
    </row>
    <row r="630" spans="1:8" s="27" customFormat="1" ht="12.75">
      <c r="A630" s="29"/>
      <c r="B630" s="29"/>
      <c r="C630" s="29"/>
      <c r="D630" s="29"/>
      <c r="E630" s="28"/>
      <c r="F630" s="28"/>
      <c r="G630" s="159"/>
      <c r="H630" s="160"/>
    </row>
    <row r="631" spans="1:8" s="27" customFormat="1" ht="12.75">
      <c r="A631" s="29"/>
      <c r="B631" s="29"/>
      <c r="C631" s="29"/>
      <c r="D631" s="29"/>
      <c r="E631" s="28"/>
      <c r="F631" s="28"/>
      <c r="G631" s="159"/>
      <c r="H631" s="160"/>
    </row>
    <row r="632" spans="1:8" s="27" customFormat="1" ht="12.75">
      <c r="A632" s="29"/>
      <c r="B632" s="29"/>
      <c r="C632" s="29"/>
      <c r="D632" s="29"/>
      <c r="E632" s="28"/>
      <c r="F632" s="28"/>
      <c r="G632" s="159"/>
      <c r="H632" s="160"/>
    </row>
    <row r="633" spans="1:8" s="27" customFormat="1" ht="12.75">
      <c r="A633" s="29"/>
      <c r="B633" s="29"/>
      <c r="C633" s="29"/>
      <c r="D633" s="29"/>
      <c r="E633" s="28"/>
      <c r="F633" s="28"/>
      <c r="G633" s="159"/>
      <c r="H633" s="160"/>
    </row>
    <row r="634" spans="1:8" s="27" customFormat="1" ht="12.75">
      <c r="A634" s="29"/>
      <c r="B634" s="29"/>
      <c r="C634" s="29"/>
      <c r="D634" s="29"/>
      <c r="E634" s="28"/>
      <c r="F634" s="28"/>
      <c r="G634" s="159"/>
      <c r="H634" s="160"/>
    </row>
    <row r="635" spans="1:8" s="27" customFormat="1" ht="12.75">
      <c r="A635" s="29"/>
      <c r="B635" s="29"/>
      <c r="C635" s="29"/>
      <c r="D635" s="29"/>
      <c r="E635" s="28"/>
      <c r="F635" s="28"/>
      <c r="G635" s="159"/>
      <c r="H635" s="160"/>
    </row>
    <row r="636" spans="1:8" s="27" customFormat="1" ht="12.75">
      <c r="A636" s="29"/>
      <c r="B636" s="29"/>
      <c r="C636" s="29"/>
      <c r="D636" s="29"/>
      <c r="E636" s="28"/>
      <c r="F636" s="28"/>
      <c r="G636" s="159"/>
      <c r="H636" s="160"/>
    </row>
    <row r="637" spans="1:8" s="27" customFormat="1" ht="12.75">
      <c r="A637" s="29"/>
      <c r="B637" s="29"/>
      <c r="C637" s="29"/>
      <c r="D637" s="29"/>
      <c r="E637" s="28"/>
      <c r="F637" s="28"/>
      <c r="G637" s="159"/>
      <c r="H637" s="160"/>
    </row>
    <row r="638" spans="1:8" s="27" customFormat="1" ht="12.75">
      <c r="A638" s="29"/>
      <c r="B638" s="29"/>
      <c r="C638" s="29"/>
      <c r="D638" s="29"/>
      <c r="E638" s="28"/>
      <c r="F638" s="28"/>
      <c r="G638" s="159"/>
      <c r="H638" s="160"/>
    </row>
    <row r="639" spans="1:8" s="27" customFormat="1" ht="12.75">
      <c r="A639" s="29"/>
      <c r="B639" s="29"/>
      <c r="C639" s="29"/>
      <c r="D639" s="29"/>
      <c r="E639" s="28"/>
      <c r="F639" s="28"/>
      <c r="G639" s="159"/>
      <c r="H639" s="160"/>
    </row>
    <row r="640" spans="1:8" s="27" customFormat="1" ht="12.75">
      <c r="A640" s="29"/>
      <c r="B640" s="29"/>
      <c r="C640" s="29"/>
      <c r="D640" s="29"/>
      <c r="E640" s="28"/>
      <c r="F640" s="28"/>
      <c r="G640" s="159"/>
      <c r="H640" s="160"/>
    </row>
    <row r="641" spans="1:8" s="27" customFormat="1" ht="12.75">
      <c r="A641" s="29"/>
      <c r="B641" s="29"/>
      <c r="C641" s="29"/>
      <c r="D641" s="29"/>
      <c r="E641" s="28"/>
      <c r="F641" s="28"/>
      <c r="G641" s="159"/>
      <c r="H641" s="160"/>
    </row>
    <row r="642" spans="1:8" s="27" customFormat="1" ht="12.75">
      <c r="A642" s="29"/>
      <c r="B642" s="29"/>
      <c r="C642" s="29"/>
      <c r="D642" s="29"/>
      <c r="E642" s="28"/>
      <c r="F642" s="28"/>
      <c r="G642" s="159"/>
      <c r="H642" s="160"/>
    </row>
    <row r="643" spans="1:8" s="27" customFormat="1" ht="12.75">
      <c r="A643" s="29"/>
      <c r="B643" s="29"/>
      <c r="C643" s="29"/>
      <c r="D643" s="29"/>
      <c r="E643" s="28"/>
      <c r="F643" s="28"/>
      <c r="G643" s="159"/>
      <c r="H643" s="160"/>
    </row>
    <row r="644" spans="1:8" s="27" customFormat="1" ht="12.75">
      <c r="A644" s="29"/>
      <c r="B644" s="29"/>
      <c r="C644" s="29"/>
      <c r="D644" s="29"/>
      <c r="E644" s="28"/>
      <c r="F644" s="28"/>
      <c r="G644" s="159"/>
      <c r="H644" s="160"/>
    </row>
    <row r="645" spans="1:8" s="27" customFormat="1" ht="12.75">
      <c r="A645" s="29"/>
      <c r="B645" s="29"/>
      <c r="C645" s="29"/>
      <c r="D645" s="29"/>
      <c r="E645" s="28"/>
      <c r="F645" s="28"/>
      <c r="G645" s="159"/>
      <c r="H645" s="160"/>
    </row>
    <row r="646" spans="1:8" s="27" customFormat="1" ht="12.75">
      <c r="A646" s="29"/>
      <c r="B646" s="29"/>
      <c r="C646" s="29"/>
      <c r="D646" s="29"/>
      <c r="E646" s="28"/>
      <c r="F646" s="28"/>
      <c r="G646" s="159"/>
      <c r="H646" s="160"/>
    </row>
    <row r="647" spans="1:8" s="27" customFormat="1" ht="12.75">
      <c r="A647" s="29"/>
      <c r="B647" s="29"/>
      <c r="C647" s="29"/>
      <c r="D647" s="29"/>
      <c r="E647" s="28"/>
      <c r="F647" s="28"/>
      <c r="G647" s="159"/>
      <c r="H647" s="160"/>
    </row>
    <row r="648" spans="1:8" s="27" customFormat="1" ht="12.75">
      <c r="A648" s="29"/>
      <c r="B648" s="29"/>
      <c r="C648" s="29"/>
      <c r="D648" s="29"/>
      <c r="E648" s="28"/>
      <c r="F648" s="28"/>
      <c r="G648" s="159"/>
      <c r="H648" s="160"/>
    </row>
    <row r="649" spans="1:8" s="27" customFormat="1" ht="12.75">
      <c r="A649" s="29"/>
      <c r="B649" s="29"/>
      <c r="C649" s="29"/>
      <c r="D649" s="29"/>
      <c r="E649" s="28"/>
      <c r="F649" s="28"/>
      <c r="G649" s="159"/>
      <c r="H649" s="160"/>
    </row>
    <row r="650" spans="1:8" s="27" customFormat="1" ht="12.75">
      <c r="A650" s="29"/>
      <c r="B650" s="29"/>
      <c r="C650" s="29"/>
      <c r="D650" s="29"/>
      <c r="E650" s="28"/>
      <c r="F650" s="28"/>
      <c r="G650" s="159"/>
      <c r="H650" s="160"/>
    </row>
    <row r="651" spans="1:8" s="27" customFormat="1" ht="12.75">
      <c r="A651" s="29"/>
      <c r="B651" s="29"/>
      <c r="C651" s="29"/>
      <c r="D651" s="29"/>
      <c r="E651" s="28"/>
      <c r="F651" s="28"/>
      <c r="G651" s="159"/>
      <c r="H651" s="160"/>
    </row>
    <row r="652" spans="1:8" s="27" customFormat="1" ht="12.75">
      <c r="A652" s="29"/>
      <c r="B652" s="29"/>
      <c r="C652" s="29"/>
      <c r="D652" s="29"/>
      <c r="E652" s="28"/>
      <c r="F652" s="28"/>
      <c r="G652" s="159"/>
      <c r="H652" s="160"/>
    </row>
    <row r="653" spans="1:8" s="27" customFormat="1" ht="12.75">
      <c r="A653" s="29"/>
      <c r="B653" s="29"/>
      <c r="C653" s="29"/>
      <c r="D653" s="29"/>
      <c r="E653" s="28"/>
      <c r="F653" s="28"/>
      <c r="G653" s="159"/>
      <c r="H653" s="160"/>
    </row>
    <row r="654" spans="1:8" s="27" customFormat="1" ht="12.75">
      <c r="A654" s="29"/>
      <c r="B654" s="29"/>
      <c r="C654" s="29"/>
      <c r="D654" s="29"/>
      <c r="E654" s="28"/>
      <c r="F654" s="28"/>
      <c r="G654" s="159"/>
      <c r="H654" s="160"/>
    </row>
    <row r="655" spans="1:8" s="27" customFormat="1" ht="12.75">
      <c r="A655" s="29"/>
      <c r="B655" s="29"/>
      <c r="C655" s="29"/>
      <c r="D655" s="29"/>
      <c r="E655" s="28"/>
      <c r="F655" s="28"/>
      <c r="G655" s="159"/>
      <c r="H655" s="160"/>
    </row>
    <row r="656" spans="1:8" s="27" customFormat="1" ht="12.75">
      <c r="A656" s="29"/>
      <c r="B656" s="29"/>
      <c r="C656" s="29"/>
      <c r="D656" s="29"/>
      <c r="E656" s="28"/>
      <c r="F656" s="28"/>
      <c r="G656" s="159"/>
      <c r="H656" s="160"/>
    </row>
    <row r="657" spans="1:8" s="27" customFormat="1" ht="12.75">
      <c r="A657" s="29"/>
      <c r="B657" s="29"/>
      <c r="C657" s="29"/>
      <c r="D657" s="29"/>
      <c r="E657" s="28"/>
      <c r="F657" s="28"/>
      <c r="G657" s="159"/>
      <c r="H657" s="160"/>
    </row>
    <row r="658" spans="1:8" s="27" customFormat="1" ht="12.75">
      <c r="A658" s="29"/>
      <c r="B658" s="29"/>
      <c r="C658" s="29"/>
      <c r="D658" s="29"/>
      <c r="E658" s="28"/>
      <c r="F658" s="28"/>
      <c r="G658" s="159"/>
      <c r="H658" s="160"/>
    </row>
    <row r="659" spans="1:8" s="27" customFormat="1" ht="12.75">
      <c r="A659" s="29"/>
      <c r="B659" s="29"/>
      <c r="C659" s="29"/>
      <c r="D659" s="29"/>
      <c r="E659" s="28"/>
      <c r="F659" s="28"/>
      <c r="G659" s="159"/>
      <c r="H659" s="160"/>
    </row>
    <row r="660" spans="1:8" s="27" customFormat="1" ht="12.75">
      <c r="A660" s="29"/>
      <c r="B660" s="29"/>
      <c r="C660" s="29"/>
      <c r="D660" s="29"/>
      <c r="E660" s="28"/>
      <c r="F660" s="28"/>
      <c r="G660" s="159"/>
      <c r="H660" s="160"/>
    </row>
    <row r="661" spans="1:8" s="27" customFormat="1" ht="12.75">
      <c r="A661" s="29"/>
      <c r="B661" s="29"/>
      <c r="C661" s="29"/>
      <c r="D661" s="29"/>
      <c r="E661" s="28"/>
      <c r="F661" s="28"/>
      <c r="G661" s="159"/>
      <c r="H661" s="160"/>
    </row>
    <row r="662" spans="1:8" s="27" customFormat="1" ht="12.75">
      <c r="A662" s="29"/>
      <c r="B662" s="29"/>
      <c r="C662" s="29"/>
      <c r="D662" s="29"/>
      <c r="E662" s="28"/>
      <c r="F662" s="28"/>
      <c r="G662" s="159"/>
      <c r="H662" s="160"/>
    </row>
    <row r="663" spans="1:8" s="27" customFormat="1" ht="12.75">
      <c r="A663" s="29"/>
      <c r="B663" s="29"/>
      <c r="C663" s="29"/>
      <c r="D663" s="29"/>
      <c r="E663" s="28"/>
      <c r="F663" s="28"/>
      <c r="G663" s="159"/>
      <c r="H663" s="160"/>
    </row>
    <row r="664" spans="1:8" s="27" customFormat="1" ht="12.75">
      <c r="A664" s="29"/>
      <c r="B664" s="29"/>
      <c r="C664" s="29"/>
      <c r="D664" s="29"/>
      <c r="E664" s="28"/>
      <c r="F664" s="28"/>
      <c r="G664" s="159"/>
      <c r="H664" s="160"/>
    </row>
    <row r="665" spans="1:8" s="27" customFormat="1" ht="12.75">
      <c r="A665" s="29"/>
      <c r="B665" s="29"/>
      <c r="C665" s="29"/>
      <c r="D665" s="29"/>
      <c r="E665" s="28"/>
      <c r="F665" s="28"/>
      <c r="G665" s="159"/>
      <c r="H665" s="160"/>
    </row>
    <row r="666" spans="1:8" s="27" customFormat="1" ht="12.75">
      <c r="A666" s="29"/>
      <c r="B666" s="29"/>
      <c r="C666" s="29"/>
      <c r="D666" s="29"/>
      <c r="E666" s="28"/>
      <c r="F666" s="28"/>
      <c r="G666" s="159"/>
      <c r="H666" s="160"/>
    </row>
    <row r="667" spans="1:8" s="27" customFormat="1" ht="12.75">
      <c r="A667" s="29"/>
      <c r="B667" s="29"/>
      <c r="C667" s="29"/>
      <c r="D667" s="29"/>
      <c r="E667" s="28"/>
      <c r="F667" s="28"/>
      <c r="G667" s="159"/>
      <c r="H667" s="160"/>
    </row>
    <row r="668" spans="1:8" s="27" customFormat="1" ht="12.75">
      <c r="A668" s="29"/>
      <c r="B668" s="29"/>
      <c r="C668" s="29"/>
      <c r="D668" s="29"/>
      <c r="E668" s="28"/>
      <c r="F668" s="28"/>
      <c r="G668" s="159"/>
      <c r="H668" s="160"/>
    </row>
    <row r="669" spans="1:8" s="27" customFormat="1" ht="12.75">
      <c r="A669" s="29"/>
      <c r="B669" s="29"/>
      <c r="C669" s="29"/>
      <c r="D669" s="29"/>
      <c r="E669" s="28"/>
      <c r="F669" s="28"/>
      <c r="G669" s="159"/>
      <c r="H669" s="160"/>
    </row>
    <row r="670" spans="1:8" s="27" customFormat="1" ht="12.75">
      <c r="A670" s="29"/>
      <c r="B670" s="29"/>
      <c r="C670" s="29"/>
      <c r="D670" s="29"/>
      <c r="E670" s="28"/>
      <c r="F670" s="28"/>
      <c r="G670" s="159"/>
      <c r="H670" s="160"/>
    </row>
    <row r="671" spans="1:8" s="27" customFormat="1" ht="12.75">
      <c r="A671" s="29"/>
      <c r="B671" s="29"/>
      <c r="C671" s="29"/>
      <c r="D671" s="29"/>
      <c r="E671" s="28"/>
      <c r="F671" s="28"/>
      <c r="G671" s="159"/>
      <c r="H671" s="160"/>
    </row>
    <row r="672" spans="1:8" s="27" customFormat="1" ht="12.75">
      <c r="A672" s="29"/>
      <c r="B672" s="29"/>
      <c r="C672" s="29"/>
      <c r="D672" s="29"/>
      <c r="E672" s="28"/>
      <c r="F672" s="28"/>
      <c r="G672" s="159"/>
      <c r="H672" s="160"/>
    </row>
    <row r="673" spans="1:8" s="27" customFormat="1" ht="12.75">
      <c r="A673" s="29"/>
      <c r="B673" s="29"/>
      <c r="C673" s="29"/>
      <c r="D673" s="29"/>
      <c r="E673" s="28"/>
      <c r="F673" s="28"/>
      <c r="G673" s="159"/>
      <c r="H673" s="160"/>
    </row>
    <row r="674" spans="1:8" s="27" customFormat="1" ht="12.75">
      <c r="A674" s="29"/>
      <c r="B674" s="29"/>
      <c r="C674" s="29"/>
      <c r="D674" s="29"/>
      <c r="E674" s="28"/>
      <c r="F674" s="28"/>
      <c r="G674" s="159"/>
      <c r="H674" s="160"/>
    </row>
    <row r="675" spans="1:8" s="27" customFormat="1" ht="12.75">
      <c r="A675" s="29"/>
      <c r="B675" s="29"/>
      <c r="C675" s="29"/>
      <c r="D675" s="29"/>
      <c r="E675" s="28"/>
      <c r="F675" s="28"/>
      <c r="G675" s="159"/>
      <c r="H675" s="160"/>
    </row>
    <row r="676" spans="1:8" s="27" customFormat="1" ht="12.75">
      <c r="A676" s="29"/>
      <c r="B676" s="29"/>
      <c r="C676" s="29"/>
      <c r="D676" s="29"/>
      <c r="E676" s="28"/>
      <c r="F676" s="28"/>
      <c r="G676" s="159"/>
      <c r="H676" s="160"/>
    </row>
    <row r="677" spans="1:8" s="27" customFormat="1" ht="12.75">
      <c r="A677" s="29"/>
      <c r="B677" s="29"/>
      <c r="C677" s="29"/>
      <c r="D677" s="29"/>
      <c r="E677" s="28"/>
      <c r="F677" s="28"/>
      <c r="G677" s="159"/>
      <c r="H677" s="160"/>
    </row>
    <row r="678" spans="1:8" s="27" customFormat="1" ht="12.75">
      <c r="A678" s="29"/>
      <c r="B678" s="29"/>
      <c r="C678" s="29"/>
      <c r="D678" s="29"/>
      <c r="E678" s="28"/>
      <c r="F678" s="28"/>
      <c r="G678" s="159"/>
      <c r="H678" s="160"/>
    </row>
    <row r="679" spans="1:8" s="27" customFormat="1" ht="12.75">
      <c r="A679" s="29"/>
      <c r="B679" s="29"/>
      <c r="C679" s="29"/>
      <c r="D679" s="29"/>
      <c r="E679" s="28"/>
      <c r="F679" s="28"/>
      <c r="G679" s="159"/>
      <c r="H679" s="160"/>
    </row>
    <row r="680" spans="1:8" s="27" customFormat="1" ht="12.75">
      <c r="A680" s="29"/>
      <c r="B680" s="29"/>
      <c r="C680" s="29"/>
      <c r="D680" s="29"/>
      <c r="E680" s="28"/>
      <c r="F680" s="28"/>
      <c r="G680" s="159"/>
      <c r="H680" s="160"/>
    </row>
    <row r="681" spans="1:8" s="27" customFormat="1" ht="12.75">
      <c r="A681" s="29"/>
      <c r="B681" s="29"/>
      <c r="C681" s="29"/>
      <c r="D681" s="29"/>
      <c r="E681" s="28"/>
      <c r="F681" s="28"/>
      <c r="G681" s="159"/>
      <c r="H681" s="160"/>
    </row>
    <row r="682" spans="1:8" s="27" customFormat="1" ht="12.75">
      <c r="A682" s="29"/>
      <c r="B682" s="29"/>
      <c r="C682" s="29"/>
      <c r="D682" s="29"/>
      <c r="E682" s="28"/>
      <c r="F682" s="28"/>
      <c r="G682" s="159"/>
      <c r="H682" s="160"/>
    </row>
    <row r="683" spans="1:8" s="27" customFormat="1" ht="12.75">
      <c r="A683" s="29"/>
      <c r="B683" s="29"/>
      <c r="C683" s="29"/>
      <c r="D683" s="29"/>
      <c r="E683" s="28"/>
      <c r="F683" s="28"/>
      <c r="G683" s="159"/>
      <c r="H683" s="160"/>
    </row>
    <row r="684" spans="1:8" s="27" customFormat="1" ht="12.75">
      <c r="A684" s="29"/>
      <c r="B684" s="29"/>
      <c r="C684" s="29"/>
      <c r="D684" s="29"/>
      <c r="E684" s="28"/>
      <c r="F684" s="28"/>
      <c r="G684" s="159"/>
      <c r="H684" s="160"/>
    </row>
    <row r="685" spans="1:8" s="27" customFormat="1" ht="12.75">
      <c r="A685" s="29"/>
      <c r="B685" s="29"/>
      <c r="C685" s="29"/>
      <c r="D685" s="29"/>
      <c r="E685" s="28"/>
      <c r="F685" s="28"/>
      <c r="G685" s="159"/>
      <c r="H685" s="160"/>
    </row>
    <row r="686" spans="1:8" s="27" customFormat="1" ht="12.75">
      <c r="A686" s="29"/>
      <c r="B686" s="29"/>
      <c r="C686" s="29"/>
      <c r="D686" s="29"/>
      <c r="E686" s="28"/>
      <c r="F686" s="28"/>
      <c r="G686" s="159"/>
      <c r="H686" s="160"/>
    </row>
    <row r="687" spans="1:8" s="27" customFormat="1" ht="12.75">
      <c r="A687" s="29"/>
      <c r="B687" s="29"/>
      <c r="C687" s="29"/>
      <c r="D687" s="29"/>
      <c r="E687" s="28"/>
      <c r="F687" s="28"/>
      <c r="G687" s="159"/>
      <c r="H687" s="160"/>
    </row>
    <row r="688" spans="1:8" s="27" customFormat="1" ht="12.75">
      <c r="A688" s="29"/>
      <c r="B688" s="29"/>
      <c r="C688" s="29"/>
      <c r="D688" s="29"/>
      <c r="E688" s="28"/>
      <c r="F688" s="28"/>
      <c r="G688" s="159"/>
      <c r="H688" s="160"/>
    </row>
    <row r="689" spans="1:8" s="27" customFormat="1" ht="12.75">
      <c r="A689" s="29"/>
      <c r="B689" s="29"/>
      <c r="C689" s="29"/>
      <c r="D689" s="29"/>
      <c r="E689" s="28"/>
      <c r="F689" s="28"/>
      <c r="G689" s="159"/>
      <c r="H689" s="160"/>
    </row>
    <row r="690" spans="1:8" s="27" customFormat="1" ht="12.75">
      <c r="A690" s="29"/>
      <c r="B690" s="29"/>
      <c r="C690" s="29"/>
      <c r="D690" s="29"/>
      <c r="E690" s="28"/>
      <c r="F690" s="28"/>
      <c r="G690" s="159"/>
      <c r="H690" s="160"/>
    </row>
    <row r="691" spans="1:8" s="27" customFormat="1" ht="12.75">
      <c r="A691" s="29"/>
      <c r="B691" s="29"/>
      <c r="C691" s="29"/>
      <c r="D691" s="29"/>
      <c r="E691" s="28"/>
      <c r="F691" s="28"/>
      <c r="G691" s="159"/>
      <c r="H691" s="160"/>
    </row>
    <row r="692" spans="1:8" s="27" customFormat="1" ht="12.75">
      <c r="A692" s="29"/>
      <c r="B692" s="29"/>
      <c r="C692" s="29"/>
      <c r="D692" s="29"/>
      <c r="E692" s="28"/>
      <c r="F692" s="28"/>
      <c r="G692" s="159"/>
      <c r="H692" s="160"/>
    </row>
    <row r="693" spans="1:8" s="27" customFormat="1" ht="12.75">
      <c r="A693" s="29"/>
      <c r="B693" s="29"/>
      <c r="C693" s="29"/>
      <c r="D693" s="29"/>
      <c r="E693" s="28"/>
      <c r="F693" s="28"/>
      <c r="G693" s="159"/>
      <c r="H693" s="160"/>
    </row>
    <row r="694" spans="1:8" s="27" customFormat="1" ht="12.75">
      <c r="A694" s="29"/>
      <c r="B694" s="29"/>
      <c r="C694" s="29"/>
      <c r="D694" s="29"/>
      <c r="E694" s="28"/>
      <c r="F694" s="28"/>
      <c r="G694" s="159"/>
      <c r="H694" s="160"/>
    </row>
    <row r="695" spans="1:8" s="27" customFormat="1" ht="12.75">
      <c r="A695" s="29"/>
      <c r="B695" s="29"/>
      <c r="C695" s="29"/>
      <c r="D695" s="29"/>
      <c r="E695" s="28"/>
      <c r="F695" s="28"/>
      <c r="G695" s="159"/>
      <c r="H695" s="160"/>
    </row>
    <row r="696" spans="1:8" s="27" customFormat="1" ht="12.75">
      <c r="A696" s="29"/>
      <c r="B696" s="29"/>
      <c r="C696" s="29"/>
      <c r="D696" s="29"/>
      <c r="E696" s="28"/>
      <c r="F696" s="28"/>
      <c r="G696" s="159"/>
      <c r="H696" s="160"/>
    </row>
    <row r="697" spans="1:8" s="27" customFormat="1" ht="12.75">
      <c r="A697" s="29"/>
      <c r="B697" s="29"/>
      <c r="C697" s="29"/>
      <c r="D697" s="29"/>
      <c r="E697" s="28"/>
      <c r="F697" s="28"/>
      <c r="G697" s="159"/>
      <c r="H697" s="160"/>
    </row>
    <row r="698" spans="1:8" s="27" customFormat="1" ht="12.75">
      <c r="A698" s="29"/>
      <c r="B698" s="29"/>
      <c r="C698" s="29"/>
      <c r="D698" s="29"/>
      <c r="E698" s="28"/>
      <c r="F698" s="28"/>
      <c r="G698" s="159"/>
      <c r="H698" s="160"/>
    </row>
    <row r="699" spans="1:8" s="27" customFormat="1" ht="12.75">
      <c r="A699" s="29"/>
      <c r="B699" s="29"/>
      <c r="C699" s="29"/>
      <c r="D699" s="29"/>
      <c r="E699" s="28"/>
      <c r="F699" s="28"/>
      <c r="G699" s="159"/>
      <c r="H699" s="160"/>
    </row>
    <row r="700" spans="1:8" s="27" customFormat="1" ht="12.75">
      <c r="A700" s="29"/>
      <c r="B700" s="29"/>
      <c r="C700" s="29"/>
      <c r="D700" s="29"/>
      <c r="E700" s="28"/>
      <c r="F700" s="28"/>
      <c r="G700" s="159"/>
      <c r="H700" s="160"/>
    </row>
    <row r="701" spans="1:8" s="27" customFormat="1" ht="12.75">
      <c r="A701" s="29"/>
      <c r="B701" s="29"/>
      <c r="C701" s="29"/>
      <c r="D701" s="29"/>
      <c r="E701" s="28"/>
      <c r="F701" s="28"/>
      <c r="G701" s="159"/>
      <c r="H701" s="160"/>
    </row>
    <row r="702" spans="1:8" s="27" customFormat="1" ht="12.75">
      <c r="A702" s="29"/>
      <c r="B702" s="29"/>
      <c r="C702" s="29"/>
      <c r="D702" s="29"/>
      <c r="E702" s="28"/>
      <c r="F702" s="28"/>
      <c r="G702" s="159"/>
      <c r="H702" s="160"/>
    </row>
    <row r="703" spans="1:8" s="27" customFormat="1" ht="12.75">
      <c r="A703" s="29"/>
      <c r="B703" s="29"/>
      <c r="C703" s="29"/>
      <c r="D703" s="29"/>
      <c r="E703" s="28"/>
      <c r="F703" s="28"/>
      <c r="G703" s="159"/>
      <c r="H703" s="160"/>
    </row>
    <row r="704" spans="1:8" s="27" customFormat="1" ht="12.75">
      <c r="A704" s="29"/>
      <c r="B704" s="29"/>
      <c r="C704" s="29"/>
      <c r="D704" s="29"/>
      <c r="E704" s="28"/>
      <c r="F704" s="28"/>
      <c r="G704" s="159"/>
      <c r="H704" s="160"/>
    </row>
    <row r="705" spans="1:8" s="27" customFormat="1" ht="12.75">
      <c r="A705" s="29"/>
      <c r="B705" s="29"/>
      <c r="C705" s="29"/>
      <c r="D705" s="29"/>
      <c r="E705" s="28"/>
      <c r="F705" s="28"/>
      <c r="G705" s="159"/>
      <c r="H705" s="160"/>
    </row>
    <row r="706" spans="1:8" s="27" customFormat="1" ht="12.75">
      <c r="A706" s="29"/>
      <c r="B706" s="29"/>
      <c r="C706" s="29"/>
      <c r="D706" s="29"/>
      <c r="E706" s="28"/>
      <c r="F706" s="28"/>
      <c r="G706" s="159"/>
      <c r="H706" s="160"/>
    </row>
    <row r="707" spans="1:8" s="27" customFormat="1" ht="12.75">
      <c r="A707" s="29"/>
      <c r="B707" s="29"/>
      <c r="C707" s="29"/>
      <c r="D707" s="29"/>
      <c r="E707" s="28"/>
      <c r="F707" s="28"/>
      <c r="G707" s="159"/>
      <c r="H707" s="160"/>
    </row>
    <row r="708" spans="1:8" s="27" customFormat="1" ht="12.75">
      <c r="A708" s="29"/>
      <c r="B708" s="29"/>
      <c r="C708" s="29"/>
      <c r="D708" s="29"/>
      <c r="E708" s="28"/>
      <c r="F708" s="28"/>
      <c r="G708" s="159"/>
      <c r="H708" s="160"/>
    </row>
    <row r="709" spans="1:8" s="27" customFormat="1" ht="12.75">
      <c r="A709" s="29"/>
      <c r="B709" s="29"/>
      <c r="C709" s="29"/>
      <c r="D709" s="29"/>
      <c r="E709" s="28"/>
      <c r="F709" s="28"/>
      <c r="G709" s="159"/>
      <c r="H709" s="160"/>
    </row>
    <row r="710" spans="1:8" s="27" customFormat="1" ht="12.75">
      <c r="A710" s="29"/>
      <c r="B710" s="29"/>
      <c r="C710" s="29"/>
      <c r="D710" s="29"/>
      <c r="E710" s="28"/>
      <c r="F710" s="28"/>
      <c r="G710" s="159"/>
      <c r="H710" s="160"/>
    </row>
    <row r="711" spans="1:8" s="27" customFormat="1" ht="12.75">
      <c r="A711" s="29"/>
      <c r="B711" s="29"/>
      <c r="C711" s="29"/>
      <c r="D711" s="29"/>
      <c r="E711" s="28"/>
      <c r="F711" s="28"/>
      <c r="G711" s="159"/>
      <c r="H711" s="160"/>
    </row>
    <row r="712" spans="1:8" s="27" customFormat="1" ht="12.75">
      <c r="A712" s="29"/>
      <c r="B712" s="29"/>
      <c r="C712" s="29"/>
      <c r="D712" s="29"/>
      <c r="E712" s="28"/>
      <c r="F712" s="28"/>
      <c r="G712" s="159"/>
      <c r="H712" s="160"/>
    </row>
    <row r="713" spans="1:8" s="27" customFormat="1" ht="12.75">
      <c r="A713" s="29"/>
      <c r="B713" s="29"/>
      <c r="C713" s="29"/>
      <c r="D713" s="29"/>
      <c r="E713" s="28"/>
      <c r="F713" s="28"/>
      <c r="G713" s="159"/>
      <c r="H713" s="160"/>
    </row>
    <row r="714" spans="1:8" s="27" customFormat="1" ht="12.75">
      <c r="A714" s="29"/>
      <c r="B714" s="29"/>
      <c r="C714" s="29"/>
      <c r="D714" s="29"/>
      <c r="E714" s="28"/>
      <c r="F714" s="28"/>
      <c r="G714" s="159"/>
      <c r="H714" s="160"/>
    </row>
    <row r="715" spans="1:8" s="27" customFormat="1" ht="12.75">
      <c r="A715" s="29"/>
      <c r="B715" s="29"/>
      <c r="C715" s="29"/>
      <c r="D715" s="29"/>
      <c r="E715" s="28"/>
      <c r="F715" s="28"/>
      <c r="G715" s="159"/>
      <c r="H715" s="160"/>
    </row>
    <row r="716" spans="1:8" s="27" customFormat="1" ht="12.75">
      <c r="A716" s="29"/>
      <c r="B716" s="29"/>
      <c r="C716" s="29"/>
      <c r="D716" s="29"/>
      <c r="E716" s="28"/>
      <c r="F716" s="28"/>
      <c r="G716" s="159"/>
      <c r="H716" s="160"/>
    </row>
    <row r="717" spans="1:8" s="27" customFormat="1" ht="12.75">
      <c r="A717" s="29"/>
      <c r="B717" s="29"/>
      <c r="C717" s="29"/>
      <c r="D717" s="29"/>
      <c r="E717" s="28"/>
      <c r="F717" s="28"/>
      <c r="G717" s="159"/>
      <c r="H717" s="160"/>
    </row>
    <row r="718" spans="1:8" s="27" customFormat="1" ht="12.75">
      <c r="A718" s="29"/>
      <c r="B718" s="29"/>
      <c r="C718" s="29"/>
      <c r="D718" s="29"/>
      <c r="E718" s="28"/>
      <c r="F718" s="28"/>
      <c r="G718" s="159"/>
      <c r="H718" s="160"/>
    </row>
    <row r="719" spans="1:8" s="27" customFormat="1" ht="12.75">
      <c r="A719" s="29"/>
      <c r="B719" s="29"/>
      <c r="C719" s="29"/>
      <c r="D719" s="29"/>
      <c r="E719" s="28"/>
      <c r="F719" s="28"/>
      <c r="G719" s="159"/>
      <c r="H719" s="160"/>
    </row>
    <row r="720" spans="1:8" s="27" customFormat="1" ht="12.75">
      <c r="A720" s="29"/>
      <c r="B720" s="29"/>
      <c r="C720" s="29"/>
      <c r="D720" s="29"/>
      <c r="E720" s="28"/>
      <c r="F720" s="28"/>
      <c r="G720" s="159"/>
      <c r="H720" s="160"/>
    </row>
    <row r="721" spans="1:8" s="27" customFormat="1" ht="12.75">
      <c r="A721" s="29"/>
      <c r="B721" s="29"/>
      <c r="C721" s="29"/>
      <c r="D721" s="29"/>
      <c r="E721" s="28"/>
      <c r="F721" s="28"/>
      <c r="G721" s="159"/>
      <c r="H721" s="160"/>
    </row>
    <row r="722" spans="1:8" s="27" customFormat="1" ht="12.75">
      <c r="A722" s="29"/>
      <c r="B722" s="29"/>
      <c r="C722" s="29"/>
      <c r="D722" s="29"/>
      <c r="E722" s="28"/>
      <c r="F722" s="28"/>
      <c r="G722" s="159"/>
      <c r="H722" s="160"/>
    </row>
    <row r="723" spans="1:8" s="27" customFormat="1" ht="12.75">
      <c r="A723" s="29"/>
      <c r="B723" s="29"/>
      <c r="C723" s="29"/>
      <c r="D723" s="29"/>
      <c r="E723" s="28"/>
      <c r="F723" s="28"/>
      <c r="G723" s="159"/>
      <c r="H723" s="160"/>
    </row>
    <row r="724" spans="1:8" s="27" customFormat="1" ht="12.75">
      <c r="A724" s="29"/>
      <c r="B724" s="29"/>
      <c r="C724" s="29"/>
      <c r="D724" s="29"/>
      <c r="E724" s="28"/>
      <c r="F724" s="28"/>
      <c r="G724" s="159"/>
      <c r="H724" s="160"/>
    </row>
    <row r="725" spans="1:8" s="27" customFormat="1" ht="12.75">
      <c r="A725" s="29"/>
      <c r="B725" s="29"/>
      <c r="C725" s="29"/>
      <c r="D725" s="29"/>
      <c r="E725" s="28"/>
      <c r="F725" s="28"/>
      <c r="G725" s="159"/>
      <c r="H725" s="160"/>
    </row>
    <row r="726" spans="1:8" s="27" customFormat="1" ht="12.75">
      <c r="A726" s="29"/>
      <c r="B726" s="29"/>
      <c r="C726" s="29"/>
      <c r="D726" s="29"/>
      <c r="E726" s="28"/>
      <c r="F726" s="28"/>
      <c r="G726" s="159"/>
      <c r="H726" s="160"/>
    </row>
    <row r="727" spans="1:8" s="27" customFormat="1" ht="12.75">
      <c r="A727" s="29"/>
      <c r="B727" s="29"/>
      <c r="C727" s="29"/>
      <c r="D727" s="29"/>
      <c r="E727" s="28"/>
      <c r="F727" s="28"/>
      <c r="G727" s="159"/>
      <c r="H727" s="160"/>
    </row>
    <row r="728" spans="1:8" s="27" customFormat="1" ht="12.75">
      <c r="A728" s="29"/>
      <c r="B728" s="29"/>
      <c r="C728" s="29"/>
      <c r="D728" s="29"/>
      <c r="E728" s="28"/>
      <c r="F728" s="28"/>
      <c r="G728" s="159"/>
      <c r="H728" s="160"/>
    </row>
    <row r="729" spans="1:8" s="27" customFormat="1" ht="12.75">
      <c r="A729" s="29"/>
      <c r="B729" s="29"/>
      <c r="C729" s="29"/>
      <c r="D729" s="29"/>
      <c r="E729" s="28"/>
      <c r="F729" s="28"/>
      <c r="G729" s="159"/>
      <c r="H729" s="160"/>
    </row>
    <row r="730" spans="1:8" s="27" customFormat="1" ht="12.75">
      <c r="A730" s="29"/>
      <c r="B730" s="29"/>
      <c r="C730" s="29"/>
      <c r="D730" s="29"/>
      <c r="E730" s="28"/>
      <c r="F730" s="28"/>
      <c r="G730" s="159"/>
      <c r="H730" s="160"/>
    </row>
    <row r="731" spans="1:8" s="27" customFormat="1" ht="12.75">
      <c r="A731" s="29"/>
      <c r="B731" s="29"/>
      <c r="C731" s="29"/>
      <c r="D731" s="29"/>
      <c r="E731" s="28"/>
      <c r="F731" s="28"/>
      <c r="G731" s="159"/>
      <c r="H731" s="160"/>
    </row>
    <row r="732" spans="1:8" s="27" customFormat="1" ht="12.75">
      <c r="A732" s="29"/>
      <c r="B732" s="29"/>
      <c r="C732" s="29"/>
      <c r="D732" s="29"/>
      <c r="E732" s="28"/>
      <c r="F732" s="28"/>
      <c r="G732" s="159"/>
      <c r="H732" s="160"/>
    </row>
    <row r="733" spans="1:8" s="27" customFormat="1" ht="12.75">
      <c r="A733" s="29"/>
      <c r="B733" s="29"/>
      <c r="C733" s="29"/>
      <c r="D733" s="29"/>
      <c r="E733" s="28"/>
      <c r="F733" s="28"/>
      <c r="G733" s="159"/>
      <c r="H733" s="160"/>
    </row>
    <row r="734" spans="1:8" s="27" customFormat="1" ht="12.75">
      <c r="A734" s="29"/>
      <c r="B734" s="29"/>
      <c r="C734" s="29"/>
      <c r="D734" s="29"/>
      <c r="E734" s="28"/>
      <c r="F734" s="28"/>
      <c r="G734" s="159"/>
      <c r="H734" s="160"/>
    </row>
    <row r="735" spans="1:8" s="27" customFormat="1" ht="12.75">
      <c r="A735" s="29"/>
      <c r="B735" s="29"/>
      <c r="C735" s="29"/>
      <c r="D735" s="29"/>
      <c r="E735" s="28"/>
      <c r="F735" s="28"/>
      <c r="G735" s="159"/>
      <c r="H735" s="160"/>
    </row>
    <row r="736" spans="1:8" s="27" customFormat="1" ht="12.75">
      <c r="A736" s="29"/>
      <c r="B736" s="29"/>
      <c r="C736" s="29"/>
      <c r="D736" s="29"/>
      <c r="E736" s="28"/>
      <c r="F736" s="28"/>
      <c r="G736" s="159"/>
      <c r="H736" s="160"/>
    </row>
    <row r="737" spans="1:8" s="27" customFormat="1" ht="12.75">
      <c r="A737" s="29"/>
      <c r="B737" s="29"/>
      <c r="C737" s="29"/>
      <c r="D737" s="29"/>
      <c r="E737" s="28"/>
      <c r="F737" s="28"/>
      <c r="G737" s="159"/>
      <c r="H737" s="160"/>
    </row>
    <row r="738" spans="1:8" s="27" customFormat="1" ht="12.75">
      <c r="A738" s="29"/>
      <c r="B738" s="29"/>
      <c r="C738" s="29"/>
      <c r="D738" s="29"/>
      <c r="E738" s="28"/>
      <c r="F738" s="28"/>
      <c r="G738" s="159"/>
      <c r="H738" s="160"/>
    </row>
    <row r="739" spans="1:8" s="27" customFormat="1" ht="12.75">
      <c r="A739" s="29"/>
      <c r="B739" s="29"/>
      <c r="C739" s="29"/>
      <c r="D739" s="29"/>
      <c r="E739" s="28"/>
      <c r="F739" s="28"/>
      <c r="G739" s="159"/>
      <c r="H739" s="160"/>
    </row>
    <row r="740" spans="1:8" s="27" customFormat="1" ht="12.75">
      <c r="A740" s="29"/>
      <c r="B740" s="29"/>
      <c r="C740" s="29"/>
      <c r="D740" s="29"/>
      <c r="E740" s="28"/>
      <c r="F740" s="28"/>
      <c r="G740" s="159"/>
      <c r="H740" s="160"/>
    </row>
    <row r="741" spans="1:8" s="27" customFormat="1" ht="12.75">
      <c r="A741" s="29"/>
      <c r="B741" s="29"/>
      <c r="C741" s="29"/>
      <c r="D741" s="29"/>
      <c r="E741" s="28"/>
      <c r="F741" s="28"/>
      <c r="G741" s="159"/>
      <c r="H741" s="160"/>
    </row>
    <row r="742" spans="1:8" s="27" customFormat="1" ht="12.75">
      <c r="A742" s="29"/>
      <c r="B742" s="29"/>
      <c r="C742" s="29"/>
      <c r="D742" s="29"/>
      <c r="E742" s="28"/>
      <c r="F742" s="28"/>
      <c r="G742" s="159"/>
      <c r="H742" s="160"/>
    </row>
    <row r="743" spans="1:8" s="27" customFormat="1" ht="12.75">
      <c r="A743" s="29"/>
      <c r="B743" s="29"/>
      <c r="C743" s="29"/>
      <c r="D743" s="29"/>
      <c r="E743" s="28"/>
      <c r="F743" s="28"/>
      <c r="G743" s="159"/>
      <c r="H743" s="160"/>
    </row>
    <row r="744" spans="1:8" s="27" customFormat="1" ht="12.75">
      <c r="A744" s="29"/>
      <c r="B744" s="29"/>
      <c r="C744" s="29"/>
      <c r="D744" s="29"/>
      <c r="E744" s="28"/>
      <c r="F744" s="28"/>
      <c r="G744" s="159"/>
      <c r="H744" s="160"/>
    </row>
    <row r="745" ht="12.75">
      <c r="C745" s="29"/>
    </row>
  </sheetData>
  <sheetProtection/>
  <mergeCells count="8">
    <mergeCell ref="A5:H5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33">
      <selection activeCell="A1" sqref="A1:H47"/>
    </sheetView>
  </sheetViews>
  <sheetFormatPr defaultColWidth="9.00390625" defaultRowHeight="12.75"/>
  <cols>
    <col min="1" max="1" width="5.25390625" style="9" customWidth="1"/>
    <col min="2" max="2" width="7.25390625" style="9" bestFit="1" customWidth="1"/>
    <col min="3" max="3" width="4.375" style="9" bestFit="1" customWidth="1"/>
    <col min="4" max="4" width="32.75390625" style="9" customWidth="1"/>
    <col min="5" max="6" width="12.375" style="34" bestFit="1" customWidth="1"/>
    <col min="7" max="7" width="11.75390625" style="34" customWidth="1"/>
    <col min="8" max="8" width="6.25390625" style="187" customWidth="1"/>
  </cols>
  <sheetData>
    <row r="1" spans="1:7" ht="12.75">
      <c r="A1" s="63"/>
      <c r="B1" s="63"/>
      <c r="C1" s="63"/>
      <c r="D1" s="63"/>
      <c r="E1" s="64"/>
      <c r="F1" s="64" t="s">
        <v>429</v>
      </c>
      <c r="G1" s="64"/>
    </row>
    <row r="2" spans="1:7" ht="12.75">
      <c r="A2" s="63"/>
      <c r="B2" s="63"/>
      <c r="C2" s="63"/>
      <c r="D2" s="63"/>
      <c r="E2" s="64"/>
      <c r="F2" s="64" t="s">
        <v>352</v>
      </c>
      <c r="G2" s="64"/>
    </row>
    <row r="3" spans="1:7" ht="12.75">
      <c r="A3" s="63"/>
      <c r="B3" s="63"/>
      <c r="C3" s="63"/>
      <c r="D3" s="63"/>
      <c r="E3" s="64"/>
      <c r="F3" s="64" t="s">
        <v>354</v>
      </c>
      <c r="G3" s="64"/>
    </row>
    <row r="4" spans="1:7" ht="12.75">
      <c r="A4" s="63"/>
      <c r="B4" s="63"/>
      <c r="C4" s="63"/>
      <c r="D4" s="63"/>
      <c r="E4" s="64"/>
      <c r="F4" s="64" t="s">
        <v>371</v>
      </c>
      <c r="G4" s="64"/>
    </row>
    <row r="5" spans="1:8" ht="41.25" customHeight="1">
      <c r="A5" s="384" t="s">
        <v>520</v>
      </c>
      <c r="B5" s="384"/>
      <c r="C5" s="384"/>
      <c r="D5" s="384"/>
      <c r="E5" s="384"/>
      <c r="F5" s="384"/>
      <c r="G5" s="384"/>
      <c r="H5" s="384"/>
    </row>
    <row r="6" spans="1:8" s="9" customFormat="1" ht="16.5" customHeight="1">
      <c r="A6" s="378" t="s">
        <v>15</v>
      </c>
      <c r="B6" s="378" t="s">
        <v>16</v>
      </c>
      <c r="C6" s="378" t="s">
        <v>17</v>
      </c>
      <c r="D6" s="378" t="s">
        <v>18</v>
      </c>
      <c r="E6" s="373" t="s">
        <v>170</v>
      </c>
      <c r="F6" s="375" t="s">
        <v>233</v>
      </c>
      <c r="G6" s="376" t="s">
        <v>7</v>
      </c>
      <c r="H6" s="376"/>
    </row>
    <row r="7" spans="1:8" s="9" customFormat="1" ht="16.5" customHeight="1">
      <c r="A7" s="379"/>
      <c r="B7" s="379"/>
      <c r="C7" s="379"/>
      <c r="D7" s="379"/>
      <c r="E7" s="374"/>
      <c r="F7" s="374"/>
      <c r="G7" s="10" t="s">
        <v>8</v>
      </c>
      <c r="H7" s="181" t="s">
        <v>9</v>
      </c>
    </row>
    <row r="8" spans="1:8" s="9" customFormat="1" ht="24" customHeight="1">
      <c r="A8" s="99" t="s">
        <v>19</v>
      </c>
      <c r="B8" s="6"/>
      <c r="C8" s="26"/>
      <c r="D8" s="156" t="s">
        <v>20</v>
      </c>
      <c r="E8" s="19">
        <f>SUM(E9)</f>
        <v>0</v>
      </c>
      <c r="F8" s="19">
        <f>SUM(F9)</f>
        <v>285502</v>
      </c>
      <c r="G8" s="19">
        <f>SUM(G9)</f>
        <v>285501.11</v>
      </c>
      <c r="H8" s="51">
        <f>G8/F8*100</f>
        <v>99.99968826838341</v>
      </c>
    </row>
    <row r="9" spans="1:8" s="30" customFormat="1" ht="24" customHeight="1">
      <c r="A9" s="81"/>
      <c r="B9" s="79" t="s">
        <v>317</v>
      </c>
      <c r="C9" s="83"/>
      <c r="D9" s="157" t="s">
        <v>21</v>
      </c>
      <c r="E9" s="89">
        <f>SUM(E10:E10)</f>
        <v>0</v>
      </c>
      <c r="F9" s="89">
        <f>SUM(F10:F10)</f>
        <v>285502</v>
      </c>
      <c r="G9" s="89">
        <f>SUM(G10:G10)</f>
        <v>285501.11</v>
      </c>
      <c r="H9" s="95">
        <f aca="true" t="shared" si="0" ref="H9:H18">G9/F9*100</f>
        <v>99.99968826838341</v>
      </c>
    </row>
    <row r="10" spans="1:8" s="30" customFormat="1" ht="63" customHeight="1">
      <c r="A10" s="81"/>
      <c r="B10" s="57"/>
      <c r="C10" s="77">
        <v>2010</v>
      </c>
      <c r="D10" s="80" t="s">
        <v>252</v>
      </c>
      <c r="E10" s="89">
        <v>0</v>
      </c>
      <c r="F10" s="89">
        <v>285502</v>
      </c>
      <c r="G10" s="89">
        <v>285501.11</v>
      </c>
      <c r="H10" s="95">
        <f t="shared" si="0"/>
        <v>99.99968826838341</v>
      </c>
    </row>
    <row r="11" spans="1:8" s="8" customFormat="1" ht="24" customHeight="1">
      <c r="A11" s="36" t="s">
        <v>30</v>
      </c>
      <c r="B11" s="4"/>
      <c r="C11" s="5"/>
      <c r="D11" s="37" t="s">
        <v>31</v>
      </c>
      <c r="E11" s="65">
        <f>SUM(E12,)</f>
        <v>156600</v>
      </c>
      <c r="F11" s="65">
        <f>SUM(F12,)</f>
        <v>156600</v>
      </c>
      <c r="G11" s="65">
        <f>SUM(G12,)</f>
        <v>75663</v>
      </c>
      <c r="H11" s="51">
        <f t="shared" si="0"/>
        <v>48.31609195402299</v>
      </c>
    </row>
    <row r="12" spans="1:8" s="30" customFormat="1" ht="24" customHeight="1">
      <c r="A12" s="75"/>
      <c r="B12" s="76">
        <v>75011</v>
      </c>
      <c r="C12" s="83"/>
      <c r="D12" s="80" t="s">
        <v>32</v>
      </c>
      <c r="E12" s="74">
        <f>SUM(E13:E13)</f>
        <v>156600</v>
      </c>
      <c r="F12" s="74">
        <f>SUM(F13:F13)</f>
        <v>156600</v>
      </c>
      <c r="G12" s="74">
        <f>SUM(G13:G13)</f>
        <v>75663</v>
      </c>
      <c r="H12" s="95">
        <f t="shared" si="0"/>
        <v>48.31609195402299</v>
      </c>
    </row>
    <row r="13" spans="1:8" s="30" customFormat="1" ht="63.75" customHeight="1">
      <c r="A13" s="75"/>
      <c r="B13" s="57"/>
      <c r="C13" s="77">
        <v>2010</v>
      </c>
      <c r="D13" s="80" t="s">
        <v>252</v>
      </c>
      <c r="E13" s="89">
        <v>156600</v>
      </c>
      <c r="F13" s="89">
        <v>156600</v>
      </c>
      <c r="G13" s="89">
        <v>75663</v>
      </c>
      <c r="H13" s="95">
        <f t="shared" si="0"/>
        <v>48.31609195402299</v>
      </c>
    </row>
    <row r="14" spans="1:8" s="8" customFormat="1" ht="43.5" customHeight="1">
      <c r="A14" s="36">
        <v>751</v>
      </c>
      <c r="B14" s="6"/>
      <c r="C14" s="26"/>
      <c r="D14" s="37" t="s">
        <v>35</v>
      </c>
      <c r="E14" s="65">
        <f>SUM(E15,E17)</f>
        <v>3910</v>
      </c>
      <c r="F14" s="65">
        <f>SUM(F15,F17)</f>
        <v>46082</v>
      </c>
      <c r="G14" s="65">
        <f>SUM(G15,G17)</f>
        <v>44128</v>
      </c>
      <c r="H14" s="51">
        <f t="shared" si="0"/>
        <v>95.7597326504926</v>
      </c>
    </row>
    <row r="15" spans="1:8" s="30" customFormat="1" ht="29.25" customHeight="1">
      <c r="A15" s="81"/>
      <c r="B15" s="76">
        <v>75101</v>
      </c>
      <c r="C15" s="83"/>
      <c r="D15" s="80" t="s">
        <v>36</v>
      </c>
      <c r="E15" s="74">
        <f>SUM(E16)</f>
        <v>3910</v>
      </c>
      <c r="F15" s="74">
        <f>SUM(F16)</f>
        <v>3910</v>
      </c>
      <c r="G15" s="74">
        <f>SUM(G16)</f>
        <v>1956</v>
      </c>
      <c r="H15" s="95">
        <f t="shared" si="0"/>
        <v>50.02557544757033</v>
      </c>
    </row>
    <row r="16" spans="1:8" s="30" customFormat="1" ht="65.25" customHeight="1">
      <c r="A16" s="81"/>
      <c r="B16" s="76"/>
      <c r="C16" s="83">
        <v>2010</v>
      </c>
      <c r="D16" s="80" t="s">
        <v>252</v>
      </c>
      <c r="E16" s="74">
        <v>3910</v>
      </c>
      <c r="F16" s="74">
        <v>3910</v>
      </c>
      <c r="G16" s="74">
        <v>1956</v>
      </c>
      <c r="H16" s="95">
        <f t="shared" si="0"/>
        <v>50.02557544757033</v>
      </c>
    </row>
    <row r="17" spans="1:8" s="30" customFormat="1" ht="21" customHeight="1">
      <c r="A17" s="81"/>
      <c r="B17" s="76">
        <v>75113</v>
      </c>
      <c r="C17" s="83"/>
      <c r="D17" s="80" t="s">
        <v>379</v>
      </c>
      <c r="E17" s="74">
        <f>SUM(E18)</f>
        <v>0</v>
      </c>
      <c r="F17" s="74">
        <f>SUM(F18)</f>
        <v>42172</v>
      </c>
      <c r="G17" s="74">
        <f>SUM(G18)</f>
        <v>42172</v>
      </c>
      <c r="H17" s="95">
        <f t="shared" si="0"/>
        <v>100</v>
      </c>
    </row>
    <row r="18" spans="1:8" s="30" customFormat="1" ht="56.25">
      <c r="A18" s="81"/>
      <c r="B18" s="76"/>
      <c r="C18" s="83">
        <v>2010</v>
      </c>
      <c r="D18" s="80" t="s">
        <v>252</v>
      </c>
      <c r="E18" s="74">
        <v>0</v>
      </c>
      <c r="F18" s="74">
        <v>42172</v>
      </c>
      <c r="G18" s="74">
        <v>42172</v>
      </c>
      <c r="H18" s="95">
        <f t="shared" si="0"/>
        <v>100</v>
      </c>
    </row>
    <row r="19" spans="1:8" s="30" customFormat="1" ht="24" customHeight="1">
      <c r="A19" s="41" t="s">
        <v>134</v>
      </c>
      <c r="B19" s="42"/>
      <c r="C19" s="43"/>
      <c r="D19" s="44" t="s">
        <v>135</v>
      </c>
      <c r="E19" s="65">
        <f>SUM(E20,E22,)</f>
        <v>55768</v>
      </c>
      <c r="F19" s="65">
        <f>SUM(F20,F22,)</f>
        <v>55768</v>
      </c>
      <c r="G19" s="65">
        <f>SUM(G20,G22,)</f>
        <v>0</v>
      </c>
      <c r="H19" s="51">
        <f aca="true" t="shared" si="1" ref="H19:H47">G19/F19*100</f>
        <v>0</v>
      </c>
    </row>
    <row r="20" spans="1:8" s="30" customFormat="1" ht="24" customHeight="1">
      <c r="A20" s="70"/>
      <c r="B20" s="86" t="s">
        <v>136</v>
      </c>
      <c r="C20" s="90"/>
      <c r="D20" s="46" t="s">
        <v>73</v>
      </c>
      <c r="E20" s="74">
        <f>SUM(E21:E21)</f>
        <v>4782</v>
      </c>
      <c r="F20" s="74">
        <f>SUM(F21:F21)</f>
        <v>4782</v>
      </c>
      <c r="G20" s="74">
        <f>SUM(G21:G21)</f>
        <v>0</v>
      </c>
      <c r="H20" s="95">
        <f t="shared" si="1"/>
        <v>0</v>
      </c>
    </row>
    <row r="21" spans="1:8" s="30" customFormat="1" ht="45">
      <c r="A21" s="86"/>
      <c r="B21" s="70"/>
      <c r="C21" s="125">
        <v>2310</v>
      </c>
      <c r="D21" s="46" t="s">
        <v>273</v>
      </c>
      <c r="E21" s="74">
        <v>4782</v>
      </c>
      <c r="F21" s="74">
        <v>4782</v>
      </c>
      <c r="G21" s="74">
        <v>0</v>
      </c>
      <c r="H21" s="95">
        <f t="shared" si="1"/>
        <v>0</v>
      </c>
    </row>
    <row r="22" spans="1:8" s="30" customFormat="1" ht="24" customHeight="1">
      <c r="A22" s="75"/>
      <c r="B22" s="76">
        <v>80195</v>
      </c>
      <c r="C22" s="77"/>
      <c r="D22" s="69" t="s">
        <v>21</v>
      </c>
      <c r="E22" s="74">
        <f>SUM(E23)</f>
        <v>50986</v>
      </c>
      <c r="F22" s="74">
        <f>SUM(F23)</f>
        <v>50986</v>
      </c>
      <c r="G22" s="74">
        <f>SUM(G23)</f>
        <v>0</v>
      </c>
      <c r="H22" s="95">
        <f t="shared" si="1"/>
        <v>0</v>
      </c>
    </row>
    <row r="23" spans="1:8" s="30" customFormat="1" ht="33.75">
      <c r="A23" s="75"/>
      <c r="B23" s="76"/>
      <c r="C23" s="77">
        <v>2030</v>
      </c>
      <c r="D23" s="80" t="s">
        <v>253</v>
      </c>
      <c r="E23" s="74">
        <v>50986</v>
      </c>
      <c r="F23" s="74">
        <v>50986</v>
      </c>
      <c r="G23" s="74">
        <v>0</v>
      </c>
      <c r="H23" s="95">
        <f t="shared" si="1"/>
        <v>0</v>
      </c>
    </row>
    <row r="24" spans="1:8" s="8" customFormat="1" ht="24.75" customHeight="1">
      <c r="A24" s="36" t="s">
        <v>186</v>
      </c>
      <c r="B24" s="4"/>
      <c r="C24" s="5"/>
      <c r="D24" s="37" t="s">
        <v>221</v>
      </c>
      <c r="E24" s="65">
        <f>SUM(E25,E27,E29,E32,E34,)</f>
        <v>8801400</v>
      </c>
      <c r="F24" s="65">
        <f>SUM(F25,F27,F29,F32,F34,)</f>
        <v>9202050</v>
      </c>
      <c r="G24" s="65">
        <f>SUM(G25,G27,G29,G32,G34,)</f>
        <v>4412841</v>
      </c>
      <c r="H24" s="51">
        <f t="shared" si="1"/>
        <v>47.95497742350889</v>
      </c>
    </row>
    <row r="25" spans="1:8" s="30" customFormat="1" ht="54" customHeight="1">
      <c r="A25" s="75"/>
      <c r="B25" s="57">
        <v>85212</v>
      </c>
      <c r="C25" s="82"/>
      <c r="D25" s="80" t="s">
        <v>502</v>
      </c>
      <c r="E25" s="74">
        <f>SUM(E26:E26)</f>
        <v>6479100</v>
      </c>
      <c r="F25" s="74">
        <f>SUM(F26:F26)</f>
        <v>6813400</v>
      </c>
      <c r="G25" s="74">
        <f>SUM(G26:G26)</f>
        <v>2903925</v>
      </c>
      <c r="H25" s="95">
        <f t="shared" si="1"/>
        <v>42.620791381689024</v>
      </c>
    </row>
    <row r="26" spans="1:8" s="30" customFormat="1" ht="66" customHeight="1">
      <c r="A26" s="75"/>
      <c r="B26" s="57"/>
      <c r="C26" s="82">
        <v>2010</v>
      </c>
      <c r="D26" s="80" t="s">
        <v>364</v>
      </c>
      <c r="E26" s="74">
        <v>6479100</v>
      </c>
      <c r="F26" s="74">
        <v>6813400</v>
      </c>
      <c r="G26" s="74">
        <v>2903925</v>
      </c>
      <c r="H26" s="95">
        <f t="shared" si="1"/>
        <v>42.620791381689024</v>
      </c>
    </row>
    <row r="27" spans="1:8" s="30" customFormat="1" ht="78" customHeight="1">
      <c r="A27" s="75"/>
      <c r="B27" s="57">
        <v>85213</v>
      </c>
      <c r="C27" s="83"/>
      <c r="D27" s="46" t="s">
        <v>335</v>
      </c>
      <c r="E27" s="74">
        <f>SUM(E28)</f>
        <v>59100</v>
      </c>
      <c r="F27" s="74">
        <f>SUM(F28)</f>
        <v>55000</v>
      </c>
      <c r="G27" s="74">
        <f>SUM(G28)</f>
        <v>25984</v>
      </c>
      <c r="H27" s="95">
        <f t="shared" si="1"/>
        <v>47.24363636363636</v>
      </c>
    </row>
    <row r="28" spans="1:8" s="30" customFormat="1" ht="65.25" customHeight="1">
      <c r="A28" s="75"/>
      <c r="B28" s="57"/>
      <c r="C28" s="83">
        <v>2010</v>
      </c>
      <c r="D28" s="80" t="s">
        <v>364</v>
      </c>
      <c r="E28" s="74">
        <v>59100</v>
      </c>
      <c r="F28" s="74">
        <v>55000</v>
      </c>
      <c r="G28" s="74">
        <v>25984</v>
      </c>
      <c r="H28" s="95">
        <f t="shared" si="1"/>
        <v>47.24363636363636</v>
      </c>
    </row>
    <row r="29" spans="1:8" s="30" customFormat="1" ht="26.25" customHeight="1">
      <c r="A29" s="75"/>
      <c r="B29" s="76" t="s">
        <v>187</v>
      </c>
      <c r="C29" s="83"/>
      <c r="D29" s="80" t="s">
        <v>79</v>
      </c>
      <c r="E29" s="74">
        <f>SUM(E30:E31)</f>
        <v>1124100</v>
      </c>
      <c r="F29" s="74">
        <f>SUM(F30:F31)</f>
        <v>1106500</v>
      </c>
      <c r="G29" s="74">
        <f>SUM(G30:G31)</f>
        <v>632963</v>
      </c>
      <c r="H29" s="95">
        <f t="shared" si="1"/>
        <v>57.204066877541806</v>
      </c>
    </row>
    <row r="30" spans="1:8" s="30" customFormat="1" ht="63.75" customHeight="1">
      <c r="A30" s="75"/>
      <c r="B30" s="76"/>
      <c r="C30" s="77">
        <v>2010</v>
      </c>
      <c r="D30" s="80" t="s">
        <v>364</v>
      </c>
      <c r="E30" s="74">
        <v>468000</v>
      </c>
      <c r="F30" s="74">
        <v>518700</v>
      </c>
      <c r="G30" s="74">
        <v>215475</v>
      </c>
      <c r="H30" s="95">
        <f t="shared" si="1"/>
        <v>41.54135338345865</v>
      </c>
    </row>
    <row r="31" spans="1:8" s="30" customFormat="1" ht="39" customHeight="1">
      <c r="A31" s="75"/>
      <c r="B31" s="76"/>
      <c r="C31" s="77">
        <v>2030</v>
      </c>
      <c r="D31" s="80" t="s">
        <v>253</v>
      </c>
      <c r="E31" s="74">
        <v>656100</v>
      </c>
      <c r="F31" s="74">
        <v>587800</v>
      </c>
      <c r="G31" s="74">
        <v>417488</v>
      </c>
      <c r="H31" s="95">
        <f t="shared" si="1"/>
        <v>71.02551888397414</v>
      </c>
    </row>
    <row r="32" spans="1:8" s="30" customFormat="1" ht="24" customHeight="1">
      <c r="A32" s="75"/>
      <c r="B32" s="76" t="s">
        <v>188</v>
      </c>
      <c r="C32" s="83"/>
      <c r="D32" s="80" t="s">
        <v>81</v>
      </c>
      <c r="E32" s="74">
        <f>SUM(E33:E33)</f>
        <v>597800</v>
      </c>
      <c r="F32" s="74">
        <f>SUM(F33:F33)</f>
        <v>610850</v>
      </c>
      <c r="G32" s="74">
        <f>SUM(G33:G33)</f>
        <v>308669</v>
      </c>
      <c r="H32" s="95">
        <f t="shared" si="1"/>
        <v>50.53106327248915</v>
      </c>
    </row>
    <row r="33" spans="1:8" s="30" customFormat="1" ht="40.5" customHeight="1">
      <c r="A33" s="75"/>
      <c r="B33" s="76"/>
      <c r="C33" s="77">
        <v>2030</v>
      </c>
      <c r="D33" s="80" t="s">
        <v>253</v>
      </c>
      <c r="E33" s="74">
        <v>597800</v>
      </c>
      <c r="F33" s="74">
        <v>610850</v>
      </c>
      <c r="G33" s="74">
        <v>308669</v>
      </c>
      <c r="H33" s="95">
        <f t="shared" si="1"/>
        <v>50.53106327248915</v>
      </c>
    </row>
    <row r="34" spans="1:8" s="30" customFormat="1" ht="24" customHeight="1">
      <c r="A34" s="75"/>
      <c r="B34" s="76">
        <v>85295</v>
      </c>
      <c r="C34" s="77"/>
      <c r="D34" s="80" t="s">
        <v>241</v>
      </c>
      <c r="E34" s="74">
        <f>SUM(E35:E35)</f>
        <v>541300</v>
      </c>
      <c r="F34" s="74">
        <f>SUM(F35:F35)</f>
        <v>616300</v>
      </c>
      <c r="G34" s="74">
        <f>SUM(G35:G35)</f>
        <v>541300</v>
      </c>
      <c r="H34" s="95">
        <f t="shared" si="1"/>
        <v>87.83060197955541</v>
      </c>
    </row>
    <row r="35" spans="1:8" s="30" customFormat="1" ht="33.75">
      <c r="A35" s="75"/>
      <c r="B35" s="76"/>
      <c r="C35" s="77">
        <v>2030</v>
      </c>
      <c r="D35" s="80" t="s">
        <v>253</v>
      </c>
      <c r="E35" s="74">
        <v>541300</v>
      </c>
      <c r="F35" s="74">
        <v>616300</v>
      </c>
      <c r="G35" s="74">
        <v>541300</v>
      </c>
      <c r="H35" s="95">
        <f t="shared" si="1"/>
        <v>87.83060197955541</v>
      </c>
    </row>
    <row r="36" spans="1:8" s="49" customFormat="1" ht="21.75" customHeight="1">
      <c r="A36" s="36">
        <v>854</v>
      </c>
      <c r="B36" s="39"/>
      <c r="C36" s="40"/>
      <c r="D36" s="44" t="s">
        <v>82</v>
      </c>
      <c r="E36" s="65">
        <f aca="true" t="shared" si="2" ref="E36:G37">SUM(E37)</f>
        <v>0</v>
      </c>
      <c r="F36" s="65">
        <f t="shared" si="2"/>
        <v>304103</v>
      </c>
      <c r="G36" s="65">
        <f t="shared" si="2"/>
        <v>252163</v>
      </c>
      <c r="H36" s="51">
        <f t="shared" si="1"/>
        <v>82.92026056960964</v>
      </c>
    </row>
    <row r="37" spans="1:8" s="30" customFormat="1" ht="20.25" customHeight="1">
      <c r="A37" s="75"/>
      <c r="B37" s="91">
        <v>85415</v>
      </c>
      <c r="C37" s="90"/>
      <c r="D37" s="46" t="s">
        <v>271</v>
      </c>
      <c r="E37" s="74">
        <f t="shared" si="2"/>
        <v>0</v>
      </c>
      <c r="F37" s="74">
        <f t="shared" si="2"/>
        <v>304103</v>
      </c>
      <c r="G37" s="74">
        <f t="shared" si="2"/>
        <v>252163</v>
      </c>
      <c r="H37" s="95">
        <f t="shared" si="1"/>
        <v>82.92026056960964</v>
      </c>
    </row>
    <row r="38" spans="1:8" s="30" customFormat="1" ht="33.75">
      <c r="A38" s="75"/>
      <c r="B38" s="76"/>
      <c r="C38" s="77">
        <v>2030</v>
      </c>
      <c r="D38" s="80" t="s">
        <v>253</v>
      </c>
      <c r="E38" s="74">
        <v>0</v>
      </c>
      <c r="F38" s="74">
        <v>304103</v>
      </c>
      <c r="G38" s="74">
        <v>252163</v>
      </c>
      <c r="H38" s="95">
        <f t="shared" si="1"/>
        <v>82.92026056960964</v>
      </c>
    </row>
    <row r="39" spans="1:8" s="9" customFormat="1" ht="29.25" customHeight="1">
      <c r="A39" s="36" t="s">
        <v>86</v>
      </c>
      <c r="B39" s="4"/>
      <c r="C39" s="5"/>
      <c r="D39" s="37" t="s">
        <v>92</v>
      </c>
      <c r="E39" s="65">
        <f>SUM(E42,E40)</f>
        <v>60000</v>
      </c>
      <c r="F39" s="65">
        <f>SUM(F42,F40)</f>
        <v>69350</v>
      </c>
      <c r="G39" s="65">
        <f>SUM(G42,G40)</f>
        <v>34449.97</v>
      </c>
      <c r="H39" s="51">
        <f t="shared" si="1"/>
        <v>49.67551550108148</v>
      </c>
    </row>
    <row r="40" spans="1:8" s="30" customFormat="1" ht="21" customHeight="1">
      <c r="A40" s="75"/>
      <c r="B40" s="57">
        <v>92105</v>
      </c>
      <c r="C40" s="83"/>
      <c r="D40" s="80" t="s">
        <v>341</v>
      </c>
      <c r="E40" s="74">
        <f>SUM(E41)</f>
        <v>0</v>
      </c>
      <c r="F40" s="74">
        <f>SUM(F41)</f>
        <v>9350</v>
      </c>
      <c r="G40" s="74">
        <f>SUM(G41)</f>
        <v>4449.97</v>
      </c>
      <c r="H40" s="95">
        <f t="shared" si="1"/>
        <v>47.59326203208556</v>
      </c>
    </row>
    <row r="41" spans="1:8" s="30" customFormat="1" ht="52.5" customHeight="1">
      <c r="A41" s="75"/>
      <c r="B41" s="57"/>
      <c r="C41" s="83">
        <v>2320</v>
      </c>
      <c r="D41" s="80" t="s">
        <v>254</v>
      </c>
      <c r="E41" s="74">
        <v>0</v>
      </c>
      <c r="F41" s="74">
        <v>9350</v>
      </c>
      <c r="G41" s="74">
        <v>4449.97</v>
      </c>
      <c r="H41" s="95">
        <f t="shared" si="1"/>
        <v>47.59326203208556</v>
      </c>
    </row>
    <row r="42" spans="1:8" s="30" customFormat="1" ht="19.5" customHeight="1">
      <c r="A42" s="75"/>
      <c r="B42" s="76" t="s">
        <v>87</v>
      </c>
      <c r="C42" s="83"/>
      <c r="D42" s="80" t="s">
        <v>88</v>
      </c>
      <c r="E42" s="74">
        <f>SUM(E43)</f>
        <v>60000</v>
      </c>
      <c r="F42" s="74">
        <f>SUM(F43)</f>
        <v>60000</v>
      </c>
      <c r="G42" s="74">
        <f>SUM(G43)</f>
        <v>30000</v>
      </c>
      <c r="H42" s="95">
        <f t="shared" si="1"/>
        <v>50</v>
      </c>
    </row>
    <row r="43" spans="1:8" s="30" customFormat="1" ht="51" customHeight="1">
      <c r="A43" s="76"/>
      <c r="B43" s="76"/>
      <c r="C43" s="77">
        <v>2320</v>
      </c>
      <c r="D43" s="80" t="s">
        <v>254</v>
      </c>
      <c r="E43" s="74">
        <v>60000</v>
      </c>
      <c r="F43" s="74">
        <v>60000</v>
      </c>
      <c r="G43" s="74">
        <v>30000</v>
      </c>
      <c r="H43" s="95">
        <f t="shared" si="1"/>
        <v>50</v>
      </c>
    </row>
    <row r="44" spans="1:8" s="30" customFormat="1" ht="19.5" customHeight="1">
      <c r="A44" s="41" t="s">
        <v>168</v>
      </c>
      <c r="B44" s="42"/>
      <c r="C44" s="43"/>
      <c r="D44" s="44" t="s">
        <v>89</v>
      </c>
      <c r="E44" s="65">
        <f>SUM(E45)</f>
        <v>0</v>
      </c>
      <c r="F44" s="65">
        <f>SUM(F45)</f>
        <v>3200</v>
      </c>
      <c r="G44" s="65">
        <f>SUM(G45)</f>
        <v>3200</v>
      </c>
      <c r="H44" s="51">
        <f t="shared" si="1"/>
        <v>100</v>
      </c>
    </row>
    <row r="45" spans="1:8" s="30" customFormat="1" ht="27" customHeight="1">
      <c r="A45" s="76"/>
      <c r="B45" s="76">
        <v>92605</v>
      </c>
      <c r="C45" s="76"/>
      <c r="D45" s="46" t="s">
        <v>90</v>
      </c>
      <c r="E45" s="74">
        <f>SUM(E46:E46)</f>
        <v>0</v>
      </c>
      <c r="F45" s="74">
        <f>SUM(F46:F46)</f>
        <v>3200</v>
      </c>
      <c r="G45" s="74">
        <f>SUM(G46:G46)</f>
        <v>3200</v>
      </c>
      <c r="H45" s="95">
        <f t="shared" si="1"/>
        <v>100</v>
      </c>
    </row>
    <row r="46" spans="1:8" s="30" customFormat="1" ht="53.25" customHeight="1">
      <c r="A46" s="76"/>
      <c r="B46" s="76"/>
      <c r="C46" s="76">
        <v>2320</v>
      </c>
      <c r="D46" s="80" t="s">
        <v>254</v>
      </c>
      <c r="E46" s="74">
        <v>0</v>
      </c>
      <c r="F46" s="74">
        <v>3200</v>
      </c>
      <c r="G46" s="74">
        <v>3200</v>
      </c>
      <c r="H46" s="95">
        <f t="shared" si="1"/>
        <v>100</v>
      </c>
    </row>
    <row r="47" spans="1:8" ht="26.25" customHeight="1">
      <c r="A47" s="15"/>
      <c r="B47" s="16"/>
      <c r="C47" s="17"/>
      <c r="D47" s="18" t="s">
        <v>91</v>
      </c>
      <c r="E47" s="65">
        <f>SUM(E8,E11,E14,E24,E39,E19,E44,E36,)</f>
        <v>9077678</v>
      </c>
      <c r="F47" s="65">
        <f>SUM(F8,F11,F14,F24,F39,F19,F44,F36,)</f>
        <v>10122655</v>
      </c>
      <c r="G47" s="65">
        <f>SUM(G8,G11,G14,G24,G39,G19,G44,G36,)</f>
        <v>5107946.08</v>
      </c>
      <c r="H47" s="51">
        <f t="shared" si="1"/>
        <v>50.460537082415634</v>
      </c>
    </row>
    <row r="49" ht="12.75">
      <c r="D49" s="103"/>
    </row>
    <row r="50" ht="12.75">
      <c r="D50" s="103"/>
    </row>
    <row r="51" ht="12.75">
      <c r="D51" s="103"/>
    </row>
    <row r="52" ht="12.75">
      <c r="D52" s="103"/>
    </row>
    <row r="53" ht="12.75">
      <c r="D53" s="103"/>
    </row>
    <row r="54" ht="12.75">
      <c r="D54" s="103"/>
    </row>
    <row r="55" ht="12.75">
      <c r="D55" s="103"/>
    </row>
    <row r="56" ht="12.75">
      <c r="D56" s="102"/>
    </row>
    <row r="65" spans="1:7" s="187" customFormat="1" ht="12.75">
      <c r="A65" s="9"/>
      <c r="B65" s="9"/>
      <c r="C65" s="9"/>
      <c r="D65" s="9"/>
      <c r="E65" s="59"/>
      <c r="F65" s="59"/>
      <c r="G65" s="59"/>
    </row>
    <row r="67" spans="1:7" s="187" customFormat="1" ht="12.75">
      <c r="A67" s="9"/>
      <c r="B67" s="9"/>
      <c r="C67" s="9"/>
      <c r="D67" s="9"/>
      <c r="E67" s="59"/>
      <c r="F67" s="59"/>
      <c r="G67" s="59"/>
    </row>
    <row r="69" spans="1:7" s="187" customFormat="1" ht="12.75">
      <c r="A69" s="9"/>
      <c r="B69" s="9"/>
      <c r="C69" s="9"/>
      <c r="D69" s="9"/>
      <c r="E69" s="59"/>
      <c r="F69" s="59"/>
      <c r="G69" s="59"/>
    </row>
    <row r="70" spans="1:7" s="187" customFormat="1" ht="12.75">
      <c r="A70" s="9"/>
      <c r="B70" s="9"/>
      <c r="C70" s="9"/>
      <c r="D70" s="9"/>
      <c r="E70" s="59"/>
      <c r="F70" s="59"/>
      <c r="G70" s="59"/>
    </row>
    <row r="71" spans="1:7" s="187" customFormat="1" ht="12.75">
      <c r="A71" s="9"/>
      <c r="B71" s="9"/>
      <c r="C71" s="9"/>
      <c r="D71" s="9"/>
      <c r="E71" s="59"/>
      <c r="F71" s="59"/>
      <c r="G71" s="59"/>
    </row>
  </sheetData>
  <sheetProtection/>
  <mergeCells count="8">
    <mergeCell ref="A5:H5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31496062992125984" right="0.3937007874015748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&amp;CStrona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I58" sqref="A1:I58"/>
    </sheetView>
  </sheetViews>
  <sheetFormatPr defaultColWidth="9.00390625" defaultRowHeight="12.75"/>
  <cols>
    <col min="1" max="1" width="4.875" style="9" customWidth="1"/>
    <col min="2" max="2" width="6.875" style="9" customWidth="1"/>
    <col min="3" max="3" width="5.625" style="9" customWidth="1"/>
    <col min="4" max="4" width="38.625" style="9" customWidth="1"/>
    <col min="5" max="5" width="35.125" style="9" customWidth="1"/>
    <col min="6" max="8" width="13.625" style="9" customWidth="1"/>
    <col min="9" max="9" width="9.625" style="323" customWidth="1"/>
  </cols>
  <sheetData>
    <row r="1" spans="7:8" ht="12.75">
      <c r="G1" s="64" t="s">
        <v>430</v>
      </c>
      <c r="H1" s="64"/>
    </row>
    <row r="2" spans="7:8" ht="12.75">
      <c r="G2" s="64" t="s">
        <v>352</v>
      </c>
      <c r="H2" s="64"/>
    </row>
    <row r="3" spans="7:8" ht="12.75">
      <c r="G3" s="64" t="s">
        <v>354</v>
      </c>
      <c r="H3" s="64"/>
    </row>
    <row r="4" spans="7:8" ht="12.75">
      <c r="G4" s="64" t="s">
        <v>371</v>
      </c>
      <c r="H4" s="64"/>
    </row>
    <row r="5" spans="1:8" ht="57.75" customHeight="1">
      <c r="A5" s="387" t="s">
        <v>494</v>
      </c>
      <c r="B5" s="387"/>
      <c r="C5" s="387"/>
      <c r="D5" s="387"/>
      <c r="E5" s="387"/>
      <c r="F5" s="387"/>
      <c r="G5" s="387"/>
      <c r="H5" s="387"/>
    </row>
    <row r="6" spans="1:8" ht="18" customHeight="1">
      <c r="A6" s="385" t="s">
        <v>394</v>
      </c>
      <c r="B6" s="385"/>
      <c r="C6" s="385"/>
      <c r="D6" s="385"/>
      <c r="E6" s="385"/>
      <c r="F6" s="385"/>
      <c r="G6"/>
      <c r="H6"/>
    </row>
    <row r="7" spans="1:9" s="118" customFormat="1" ht="29.25" customHeight="1">
      <c r="A7" s="6" t="s">
        <v>15</v>
      </c>
      <c r="B7" s="6" t="s">
        <v>16</v>
      </c>
      <c r="C7" s="6" t="s">
        <v>17</v>
      </c>
      <c r="D7" s="6" t="s">
        <v>395</v>
      </c>
      <c r="E7" s="6" t="s">
        <v>396</v>
      </c>
      <c r="F7" s="127" t="s">
        <v>169</v>
      </c>
      <c r="G7" s="127" t="s">
        <v>239</v>
      </c>
      <c r="H7" s="127" t="s">
        <v>7</v>
      </c>
      <c r="I7" s="327" t="s">
        <v>519</v>
      </c>
    </row>
    <row r="8" spans="1:9" s="146" customFormat="1" ht="27" customHeight="1">
      <c r="A8" s="386" t="s">
        <v>397</v>
      </c>
      <c r="B8" s="386"/>
      <c r="C8" s="386"/>
      <c r="D8" s="386"/>
      <c r="E8" s="145"/>
      <c r="F8" s="19">
        <f>SUM(F9:F10)</f>
        <v>3368735</v>
      </c>
      <c r="G8" s="19">
        <f>SUM(G9:G10)</f>
        <v>3369235</v>
      </c>
      <c r="H8" s="19">
        <f>SUM(H9:H10)</f>
        <v>1871700</v>
      </c>
      <c r="I8" s="326">
        <f>H8/G8*100</f>
        <v>55.55266996810849</v>
      </c>
    </row>
    <row r="9" spans="1:9" s="147" customFormat="1" ht="25.5" customHeight="1">
      <c r="A9" s="3">
        <v>801</v>
      </c>
      <c r="B9" s="4">
        <v>80104</v>
      </c>
      <c r="C9" s="20">
        <v>2510</v>
      </c>
      <c r="D9" s="129" t="s">
        <v>299</v>
      </c>
      <c r="E9" s="129" t="s">
        <v>300</v>
      </c>
      <c r="F9" s="89">
        <v>3355048</v>
      </c>
      <c r="G9" s="89">
        <v>3355548</v>
      </c>
      <c r="H9" s="89">
        <v>1865792</v>
      </c>
      <c r="I9" s="271">
        <f aca="true" t="shared" si="0" ref="I9:I58">H9/G9*100</f>
        <v>55.603198046936</v>
      </c>
    </row>
    <row r="10" spans="1:9" s="147" customFormat="1" ht="25.5" customHeight="1">
      <c r="A10" s="3">
        <v>801</v>
      </c>
      <c r="B10" s="3">
        <v>80146</v>
      </c>
      <c r="C10" s="4">
        <v>2510</v>
      </c>
      <c r="D10" s="148" t="s">
        <v>299</v>
      </c>
      <c r="E10" s="148" t="s">
        <v>301</v>
      </c>
      <c r="F10" s="149">
        <v>13687</v>
      </c>
      <c r="G10" s="149">
        <v>13687</v>
      </c>
      <c r="H10" s="149">
        <v>5908</v>
      </c>
      <c r="I10" s="271">
        <f t="shared" si="0"/>
        <v>43.16504712500913</v>
      </c>
    </row>
    <row r="11" spans="1:9" s="146" customFormat="1" ht="26.25" customHeight="1">
      <c r="A11" s="386" t="s">
        <v>398</v>
      </c>
      <c r="B11" s="386"/>
      <c r="C11" s="386"/>
      <c r="D11" s="386"/>
      <c r="E11" s="145"/>
      <c r="F11" s="19">
        <f>SUM(F12:F14)</f>
        <v>609792</v>
      </c>
      <c r="G11" s="19">
        <f>SUM(G12:G14)</f>
        <v>609792</v>
      </c>
      <c r="H11" s="19">
        <f>SUM(H12:H14)</f>
        <v>305052</v>
      </c>
      <c r="I11" s="326">
        <f t="shared" si="0"/>
        <v>50.02558249370277</v>
      </c>
    </row>
    <row r="12" spans="1:9" s="147" customFormat="1" ht="24">
      <c r="A12" s="3">
        <v>801</v>
      </c>
      <c r="B12" s="4">
        <v>80101</v>
      </c>
      <c r="C12" s="20">
        <v>2540</v>
      </c>
      <c r="D12" s="129" t="s">
        <v>302</v>
      </c>
      <c r="E12" s="129" t="s">
        <v>303</v>
      </c>
      <c r="F12" s="89">
        <v>447149</v>
      </c>
      <c r="G12" s="89">
        <v>447149</v>
      </c>
      <c r="H12" s="89">
        <v>223589</v>
      </c>
      <c r="I12" s="271">
        <f t="shared" si="0"/>
        <v>50.003242766952404</v>
      </c>
    </row>
    <row r="13" spans="1:9" s="147" customFormat="1" ht="36">
      <c r="A13" s="3">
        <v>801</v>
      </c>
      <c r="B13" s="150">
        <v>80103</v>
      </c>
      <c r="C13" s="4">
        <v>2540</v>
      </c>
      <c r="D13" s="151" t="s">
        <v>304</v>
      </c>
      <c r="E13" s="129" t="s">
        <v>305</v>
      </c>
      <c r="F13" s="89">
        <v>61433</v>
      </c>
      <c r="G13" s="89">
        <v>61433</v>
      </c>
      <c r="H13" s="89">
        <v>30833</v>
      </c>
      <c r="I13" s="271">
        <f t="shared" si="0"/>
        <v>50.18963749125063</v>
      </c>
    </row>
    <row r="14" spans="1:9" s="147" customFormat="1" ht="19.5" customHeight="1">
      <c r="A14" s="3">
        <v>801</v>
      </c>
      <c r="B14" s="150">
        <v>80110</v>
      </c>
      <c r="C14" s="4">
        <v>2590</v>
      </c>
      <c r="D14" s="151" t="s">
        <v>399</v>
      </c>
      <c r="E14" s="248" t="s">
        <v>400</v>
      </c>
      <c r="F14" s="89">
        <v>101210</v>
      </c>
      <c r="G14" s="89">
        <v>101210</v>
      </c>
      <c r="H14" s="89">
        <v>50630</v>
      </c>
      <c r="I14" s="271">
        <f t="shared" si="0"/>
        <v>50.02470111649047</v>
      </c>
    </row>
    <row r="15" spans="1:9" s="146" customFormat="1" ht="28.5" customHeight="1">
      <c r="A15" s="386" t="s">
        <v>401</v>
      </c>
      <c r="B15" s="386"/>
      <c r="C15" s="386"/>
      <c r="D15" s="386"/>
      <c r="E15" s="145"/>
      <c r="F15" s="19">
        <f>SUM(F16:F21)</f>
        <v>2530522</v>
      </c>
      <c r="G15" s="19">
        <f>SUM(G16:G21)</f>
        <v>2537922</v>
      </c>
      <c r="H15" s="19">
        <f>SUM(H16:H21)</f>
        <v>1092142</v>
      </c>
      <c r="I15" s="326">
        <f t="shared" si="0"/>
        <v>43.03292220958721</v>
      </c>
    </row>
    <row r="16" spans="1:9" s="147" customFormat="1" ht="24.75" customHeight="1">
      <c r="A16" s="3" t="s">
        <v>86</v>
      </c>
      <c r="B16" s="4">
        <v>92109</v>
      </c>
      <c r="C16" s="5">
        <v>2480</v>
      </c>
      <c r="D16" s="129" t="s">
        <v>306</v>
      </c>
      <c r="E16" s="129" t="s">
        <v>307</v>
      </c>
      <c r="F16" s="89">
        <v>753435</v>
      </c>
      <c r="G16" s="89">
        <v>753435</v>
      </c>
      <c r="H16" s="89">
        <v>317435</v>
      </c>
      <c r="I16" s="271">
        <f t="shared" si="0"/>
        <v>42.131703464797894</v>
      </c>
    </row>
    <row r="17" spans="1:9" s="147" customFormat="1" ht="24.75" customHeight="1">
      <c r="A17" s="3">
        <v>921</v>
      </c>
      <c r="B17" s="4">
        <v>92109</v>
      </c>
      <c r="C17" s="5">
        <v>2480</v>
      </c>
      <c r="D17" s="129" t="s">
        <v>306</v>
      </c>
      <c r="E17" s="129" t="s">
        <v>309</v>
      </c>
      <c r="F17" s="89">
        <v>0</v>
      </c>
      <c r="G17" s="89">
        <v>4000</v>
      </c>
      <c r="H17" s="89">
        <v>0</v>
      </c>
      <c r="I17" s="271">
        <f t="shared" si="0"/>
        <v>0</v>
      </c>
    </row>
    <row r="18" spans="1:9" s="147" customFormat="1" ht="24.75" customHeight="1">
      <c r="A18" s="3">
        <v>921</v>
      </c>
      <c r="B18" s="3" t="s">
        <v>87</v>
      </c>
      <c r="C18" s="5">
        <v>2480</v>
      </c>
      <c r="D18" s="129" t="s">
        <v>308</v>
      </c>
      <c r="E18" s="129" t="s">
        <v>307</v>
      </c>
      <c r="F18" s="89">
        <v>1031087</v>
      </c>
      <c r="G18" s="89">
        <v>1031087</v>
      </c>
      <c r="H18" s="89">
        <v>479547</v>
      </c>
      <c r="I18" s="271">
        <f t="shared" si="0"/>
        <v>46.508878494249274</v>
      </c>
    </row>
    <row r="19" spans="1:9" s="147" customFormat="1" ht="24">
      <c r="A19" s="3">
        <v>921</v>
      </c>
      <c r="B19" s="3" t="s">
        <v>87</v>
      </c>
      <c r="C19" s="5">
        <v>2480</v>
      </c>
      <c r="D19" s="129" t="s">
        <v>308</v>
      </c>
      <c r="E19" s="129" t="s">
        <v>309</v>
      </c>
      <c r="F19" s="149">
        <v>60000</v>
      </c>
      <c r="G19" s="149">
        <v>60000</v>
      </c>
      <c r="H19" s="149">
        <v>30000</v>
      </c>
      <c r="I19" s="271">
        <f t="shared" si="0"/>
        <v>50</v>
      </c>
    </row>
    <row r="20" spans="1:9" s="147" customFormat="1" ht="24">
      <c r="A20" s="3">
        <v>921</v>
      </c>
      <c r="B20" s="3">
        <v>92118</v>
      </c>
      <c r="C20" s="5">
        <v>2480</v>
      </c>
      <c r="D20" s="21" t="s">
        <v>310</v>
      </c>
      <c r="E20" s="129" t="s">
        <v>309</v>
      </c>
      <c r="F20" s="149">
        <v>0</v>
      </c>
      <c r="G20" s="149">
        <v>3400</v>
      </c>
      <c r="H20" s="149">
        <v>2500</v>
      </c>
      <c r="I20" s="271">
        <f t="shared" si="0"/>
        <v>73.52941176470588</v>
      </c>
    </row>
    <row r="21" spans="1:9" s="147" customFormat="1" ht="24">
      <c r="A21" s="3">
        <v>921</v>
      </c>
      <c r="B21" s="3" t="s">
        <v>166</v>
      </c>
      <c r="C21" s="4">
        <v>2480</v>
      </c>
      <c r="D21" s="21" t="s">
        <v>310</v>
      </c>
      <c r="E21" s="129" t="s">
        <v>307</v>
      </c>
      <c r="F21" s="89">
        <v>686000</v>
      </c>
      <c r="G21" s="89">
        <v>686000</v>
      </c>
      <c r="H21" s="89">
        <v>262660</v>
      </c>
      <c r="I21" s="271">
        <f t="shared" si="0"/>
        <v>38.288629737609334</v>
      </c>
    </row>
    <row r="22" spans="1:9" s="146" customFormat="1" ht="29.25" customHeight="1">
      <c r="A22" s="386" t="s">
        <v>402</v>
      </c>
      <c r="B22" s="386"/>
      <c r="C22" s="386"/>
      <c r="D22" s="386"/>
      <c r="E22" s="145"/>
      <c r="F22" s="19">
        <f>SUM(F23:F45)</f>
        <v>32650</v>
      </c>
      <c r="G22" s="19">
        <f>SUM(G23:G45)</f>
        <v>626910</v>
      </c>
      <c r="H22" s="19">
        <f>SUM(H23:H45)</f>
        <v>326274.72</v>
      </c>
      <c r="I22" s="326">
        <f t="shared" si="0"/>
        <v>52.04490596736373</v>
      </c>
    </row>
    <row r="23" spans="1:9" s="253" customFormat="1" ht="36">
      <c r="A23" s="249" t="s">
        <v>19</v>
      </c>
      <c r="B23" s="249" t="s">
        <v>388</v>
      </c>
      <c r="C23" s="250">
        <v>2830</v>
      </c>
      <c r="D23" s="251" t="s">
        <v>403</v>
      </c>
      <c r="E23" s="252" t="s">
        <v>404</v>
      </c>
      <c r="F23" s="260">
        <v>0</v>
      </c>
      <c r="G23" s="260">
        <v>45000</v>
      </c>
      <c r="H23" s="260">
        <v>20874.72</v>
      </c>
      <c r="I23" s="271">
        <f t="shared" si="0"/>
        <v>46.38826666666667</v>
      </c>
    </row>
    <row r="24" spans="1:9" s="257" customFormat="1" ht="25.5" customHeight="1">
      <c r="A24" s="254">
        <v>754</v>
      </c>
      <c r="B24" s="254">
        <v>75412</v>
      </c>
      <c r="C24" s="250">
        <v>2820</v>
      </c>
      <c r="D24" s="255" t="s">
        <v>405</v>
      </c>
      <c r="E24" s="256" t="s">
        <v>406</v>
      </c>
      <c r="F24" s="260">
        <v>10000</v>
      </c>
      <c r="G24" s="260">
        <v>10000</v>
      </c>
      <c r="H24" s="260">
        <v>0</v>
      </c>
      <c r="I24" s="271">
        <f t="shared" si="0"/>
        <v>0</v>
      </c>
    </row>
    <row r="25" spans="1:9" s="257" customFormat="1" ht="25.5" customHeight="1">
      <c r="A25" s="254">
        <v>851</v>
      </c>
      <c r="B25" s="254">
        <v>85154</v>
      </c>
      <c r="C25" s="250">
        <v>2820</v>
      </c>
      <c r="D25" s="255" t="s">
        <v>351</v>
      </c>
      <c r="E25" s="258" t="s">
        <v>321</v>
      </c>
      <c r="F25" s="260">
        <v>0</v>
      </c>
      <c r="G25" s="260">
        <v>8130</v>
      </c>
      <c r="H25" s="260">
        <v>4130</v>
      </c>
      <c r="I25" s="271">
        <f t="shared" si="0"/>
        <v>50.79950799507995</v>
      </c>
    </row>
    <row r="26" spans="1:9" s="253" customFormat="1" ht="26.25" customHeight="1">
      <c r="A26" s="259">
        <v>851</v>
      </c>
      <c r="B26" s="259">
        <v>85154</v>
      </c>
      <c r="C26" s="259">
        <v>2830</v>
      </c>
      <c r="D26" s="251" t="s">
        <v>407</v>
      </c>
      <c r="E26" s="258" t="s">
        <v>321</v>
      </c>
      <c r="F26" s="260">
        <v>0</v>
      </c>
      <c r="G26" s="260">
        <v>50060</v>
      </c>
      <c r="H26" s="260">
        <v>25060</v>
      </c>
      <c r="I26" s="271">
        <f t="shared" si="0"/>
        <v>50.059928086296445</v>
      </c>
    </row>
    <row r="27" spans="1:9" s="253" customFormat="1" ht="24">
      <c r="A27" s="259">
        <v>851</v>
      </c>
      <c r="B27" s="259">
        <v>85154</v>
      </c>
      <c r="C27" s="259">
        <v>2830</v>
      </c>
      <c r="D27" s="251" t="s">
        <v>407</v>
      </c>
      <c r="E27" s="258" t="s">
        <v>311</v>
      </c>
      <c r="F27" s="260">
        <v>0</v>
      </c>
      <c r="G27" s="260">
        <v>5820</v>
      </c>
      <c r="H27" s="260">
        <v>2910</v>
      </c>
      <c r="I27" s="271">
        <f t="shared" si="0"/>
        <v>50</v>
      </c>
    </row>
    <row r="28" spans="1:9" s="262" customFormat="1" ht="24.75" customHeight="1">
      <c r="A28" s="259">
        <v>854</v>
      </c>
      <c r="B28" s="259">
        <v>85412</v>
      </c>
      <c r="C28" s="259">
        <v>2830</v>
      </c>
      <c r="D28" s="251" t="s">
        <v>407</v>
      </c>
      <c r="E28" s="258" t="s">
        <v>312</v>
      </c>
      <c r="F28" s="261">
        <v>0</v>
      </c>
      <c r="G28" s="261">
        <v>38250</v>
      </c>
      <c r="H28" s="261">
        <v>0</v>
      </c>
      <c r="I28" s="271">
        <f t="shared" si="0"/>
        <v>0</v>
      </c>
    </row>
    <row r="29" spans="1:9" s="262" customFormat="1" ht="24.75" customHeight="1">
      <c r="A29" s="259">
        <v>926</v>
      </c>
      <c r="B29" s="259">
        <v>92605</v>
      </c>
      <c r="C29" s="259">
        <v>2820</v>
      </c>
      <c r="D29" s="255" t="s">
        <v>10</v>
      </c>
      <c r="E29" s="258" t="s">
        <v>90</v>
      </c>
      <c r="F29" s="261">
        <v>0</v>
      </c>
      <c r="G29" s="261">
        <v>132000</v>
      </c>
      <c r="H29" s="261">
        <v>72000</v>
      </c>
      <c r="I29" s="271">
        <f t="shared" si="0"/>
        <v>54.54545454545454</v>
      </c>
    </row>
    <row r="30" spans="1:9" s="262" customFormat="1" ht="24.75" customHeight="1">
      <c r="A30" s="259">
        <v>926</v>
      </c>
      <c r="B30" s="259">
        <v>92605</v>
      </c>
      <c r="C30" s="259">
        <v>2820</v>
      </c>
      <c r="D30" s="255" t="s">
        <v>408</v>
      </c>
      <c r="E30" s="258" t="s">
        <v>90</v>
      </c>
      <c r="F30" s="261">
        <v>0</v>
      </c>
      <c r="G30" s="261">
        <v>218000</v>
      </c>
      <c r="H30" s="261">
        <v>132500</v>
      </c>
      <c r="I30" s="271">
        <f t="shared" si="0"/>
        <v>60.77981651376147</v>
      </c>
    </row>
    <row r="31" spans="1:9" s="262" customFormat="1" ht="24.75" customHeight="1">
      <c r="A31" s="259">
        <v>926</v>
      </c>
      <c r="B31" s="259">
        <v>92605</v>
      </c>
      <c r="C31" s="259">
        <v>2820</v>
      </c>
      <c r="D31" s="255" t="s">
        <v>11</v>
      </c>
      <c r="E31" s="258" t="s">
        <v>90</v>
      </c>
      <c r="F31" s="261">
        <v>0</v>
      </c>
      <c r="G31" s="261">
        <v>10000</v>
      </c>
      <c r="H31" s="261">
        <v>10000</v>
      </c>
      <c r="I31" s="271">
        <f t="shared" si="0"/>
        <v>100</v>
      </c>
    </row>
    <row r="32" spans="1:9" s="262" customFormat="1" ht="24.75" customHeight="1">
      <c r="A32" s="259">
        <v>926</v>
      </c>
      <c r="B32" s="259">
        <v>92605</v>
      </c>
      <c r="C32" s="259">
        <v>2820</v>
      </c>
      <c r="D32" s="255" t="s">
        <v>409</v>
      </c>
      <c r="E32" s="258" t="s">
        <v>90</v>
      </c>
      <c r="F32" s="261">
        <v>0</v>
      </c>
      <c r="G32" s="261">
        <v>8000</v>
      </c>
      <c r="H32" s="261">
        <v>4000</v>
      </c>
      <c r="I32" s="271">
        <f t="shared" si="0"/>
        <v>50</v>
      </c>
    </row>
    <row r="33" spans="1:9" s="262" customFormat="1" ht="24.75" customHeight="1">
      <c r="A33" s="259">
        <v>926</v>
      </c>
      <c r="B33" s="259">
        <v>92605</v>
      </c>
      <c r="C33" s="259">
        <v>2820</v>
      </c>
      <c r="D33" s="255" t="s">
        <v>13</v>
      </c>
      <c r="E33" s="258" t="s">
        <v>90</v>
      </c>
      <c r="F33" s="261">
        <v>0</v>
      </c>
      <c r="G33" s="261">
        <v>5000</v>
      </c>
      <c r="H33" s="261">
        <v>3000</v>
      </c>
      <c r="I33" s="271">
        <f t="shared" si="0"/>
        <v>60</v>
      </c>
    </row>
    <row r="34" spans="1:9" s="262" customFormat="1" ht="24.75" customHeight="1">
      <c r="A34" s="259">
        <v>926</v>
      </c>
      <c r="B34" s="259">
        <v>92605</v>
      </c>
      <c r="C34" s="259">
        <v>2820</v>
      </c>
      <c r="D34" s="255" t="s">
        <v>12</v>
      </c>
      <c r="E34" s="258" t="s">
        <v>90</v>
      </c>
      <c r="F34" s="261">
        <v>0</v>
      </c>
      <c r="G34" s="261">
        <v>5000</v>
      </c>
      <c r="H34" s="261">
        <v>4300</v>
      </c>
      <c r="I34" s="271">
        <f t="shared" si="0"/>
        <v>86</v>
      </c>
    </row>
    <row r="35" spans="1:9" s="262" customFormat="1" ht="24.75" customHeight="1">
      <c r="A35" s="259">
        <v>926</v>
      </c>
      <c r="B35" s="259">
        <v>92605</v>
      </c>
      <c r="C35" s="259">
        <v>2820</v>
      </c>
      <c r="D35" s="255" t="s">
        <v>410</v>
      </c>
      <c r="E35" s="258" t="s">
        <v>90</v>
      </c>
      <c r="F35" s="261">
        <v>0</v>
      </c>
      <c r="G35" s="261">
        <v>6000</v>
      </c>
      <c r="H35" s="261">
        <v>6000</v>
      </c>
      <c r="I35" s="271">
        <f t="shared" si="0"/>
        <v>100</v>
      </c>
    </row>
    <row r="36" spans="1:9" s="262" customFormat="1" ht="24.75" customHeight="1">
      <c r="A36" s="259">
        <v>926</v>
      </c>
      <c r="B36" s="259">
        <v>92605</v>
      </c>
      <c r="C36" s="259">
        <v>2820</v>
      </c>
      <c r="D36" s="255" t="s">
        <v>411</v>
      </c>
      <c r="E36" s="258" t="s">
        <v>90</v>
      </c>
      <c r="F36" s="261">
        <v>0</v>
      </c>
      <c r="G36" s="261">
        <v>15000</v>
      </c>
      <c r="H36" s="261">
        <v>9000</v>
      </c>
      <c r="I36" s="271">
        <f t="shared" si="0"/>
        <v>60</v>
      </c>
    </row>
    <row r="37" spans="1:9" s="262" customFormat="1" ht="27" customHeight="1">
      <c r="A37" s="259">
        <v>926</v>
      </c>
      <c r="B37" s="259">
        <v>92605</v>
      </c>
      <c r="C37" s="259">
        <v>2820</v>
      </c>
      <c r="D37" s="255" t="s">
        <v>412</v>
      </c>
      <c r="E37" s="258" t="s">
        <v>90</v>
      </c>
      <c r="F37" s="261">
        <v>0</v>
      </c>
      <c r="G37" s="261">
        <v>9500</v>
      </c>
      <c r="H37" s="261">
        <v>9500</v>
      </c>
      <c r="I37" s="271">
        <f t="shared" si="0"/>
        <v>100</v>
      </c>
    </row>
    <row r="38" spans="1:9" s="262" customFormat="1" ht="27" customHeight="1">
      <c r="A38" s="259">
        <v>926</v>
      </c>
      <c r="B38" s="259">
        <v>92605</v>
      </c>
      <c r="C38" s="259">
        <v>2820</v>
      </c>
      <c r="D38" s="255" t="s">
        <v>413</v>
      </c>
      <c r="E38" s="258" t="s">
        <v>90</v>
      </c>
      <c r="F38" s="261">
        <v>0</v>
      </c>
      <c r="G38" s="261">
        <v>19000</v>
      </c>
      <c r="H38" s="261">
        <v>12000</v>
      </c>
      <c r="I38" s="271">
        <f t="shared" si="0"/>
        <v>63.1578947368421</v>
      </c>
    </row>
    <row r="39" spans="1:9" s="262" customFormat="1" ht="27" customHeight="1">
      <c r="A39" s="259">
        <v>926</v>
      </c>
      <c r="B39" s="259">
        <v>92605</v>
      </c>
      <c r="C39" s="259">
        <v>2820</v>
      </c>
      <c r="D39" s="255" t="s">
        <v>414</v>
      </c>
      <c r="E39" s="258" t="s">
        <v>90</v>
      </c>
      <c r="F39" s="261">
        <v>0</v>
      </c>
      <c r="G39" s="261">
        <v>3000</v>
      </c>
      <c r="H39" s="261">
        <v>3000</v>
      </c>
      <c r="I39" s="271">
        <f t="shared" si="0"/>
        <v>100</v>
      </c>
    </row>
    <row r="40" spans="1:9" s="262" customFormat="1" ht="27" customHeight="1">
      <c r="A40" s="259">
        <v>926</v>
      </c>
      <c r="B40" s="259">
        <v>92605</v>
      </c>
      <c r="C40" s="259">
        <v>2820</v>
      </c>
      <c r="D40" s="255" t="s">
        <v>415</v>
      </c>
      <c r="E40" s="258" t="s">
        <v>90</v>
      </c>
      <c r="F40" s="261">
        <v>0</v>
      </c>
      <c r="G40" s="261">
        <v>10000</v>
      </c>
      <c r="H40" s="261">
        <v>4000</v>
      </c>
      <c r="I40" s="271">
        <f t="shared" si="0"/>
        <v>40</v>
      </c>
    </row>
    <row r="41" spans="1:9" s="262" customFormat="1" ht="27" customHeight="1">
      <c r="A41" s="259">
        <v>926</v>
      </c>
      <c r="B41" s="259">
        <v>92605</v>
      </c>
      <c r="C41" s="259">
        <v>2820</v>
      </c>
      <c r="D41" s="251" t="s">
        <v>416</v>
      </c>
      <c r="E41" s="258" t="s">
        <v>90</v>
      </c>
      <c r="F41" s="261">
        <v>0</v>
      </c>
      <c r="G41" s="261">
        <v>2000</v>
      </c>
      <c r="H41" s="261">
        <v>2000</v>
      </c>
      <c r="I41" s="271">
        <f t="shared" si="0"/>
        <v>100</v>
      </c>
    </row>
    <row r="42" spans="1:9" s="262" customFormat="1" ht="27" customHeight="1">
      <c r="A42" s="259">
        <v>926</v>
      </c>
      <c r="B42" s="259">
        <v>92605</v>
      </c>
      <c r="C42" s="259">
        <v>2820</v>
      </c>
      <c r="D42" s="255" t="s">
        <v>417</v>
      </c>
      <c r="E42" s="258" t="s">
        <v>90</v>
      </c>
      <c r="F42" s="261">
        <v>0</v>
      </c>
      <c r="G42" s="261">
        <v>1500</v>
      </c>
      <c r="H42" s="261">
        <v>0</v>
      </c>
      <c r="I42" s="271">
        <f t="shared" si="0"/>
        <v>0</v>
      </c>
    </row>
    <row r="43" spans="1:9" s="262" customFormat="1" ht="27" customHeight="1">
      <c r="A43" s="259">
        <v>926</v>
      </c>
      <c r="B43" s="259">
        <v>92605</v>
      </c>
      <c r="C43" s="259">
        <v>2820</v>
      </c>
      <c r="D43" s="255" t="s">
        <v>418</v>
      </c>
      <c r="E43" s="258" t="s">
        <v>90</v>
      </c>
      <c r="F43" s="261">
        <v>0</v>
      </c>
      <c r="G43" s="261">
        <v>2000</v>
      </c>
      <c r="H43" s="261">
        <v>1000</v>
      </c>
      <c r="I43" s="271">
        <f t="shared" si="0"/>
        <v>50</v>
      </c>
    </row>
    <row r="44" spans="1:9" s="262" customFormat="1" ht="27" customHeight="1">
      <c r="A44" s="259">
        <v>926</v>
      </c>
      <c r="B44" s="259">
        <v>92605</v>
      </c>
      <c r="C44" s="259">
        <v>2820</v>
      </c>
      <c r="D44" s="255" t="s">
        <v>419</v>
      </c>
      <c r="E44" s="258" t="s">
        <v>90</v>
      </c>
      <c r="F44" s="261">
        <v>0</v>
      </c>
      <c r="G44" s="261">
        <v>1000</v>
      </c>
      <c r="H44" s="261">
        <v>1000</v>
      </c>
      <c r="I44" s="271">
        <f t="shared" si="0"/>
        <v>100</v>
      </c>
    </row>
    <row r="45" spans="1:9" s="262" customFormat="1" ht="37.5" customHeight="1">
      <c r="A45" s="259">
        <v>921</v>
      </c>
      <c r="B45" s="259">
        <v>92120</v>
      </c>
      <c r="C45" s="259">
        <v>2720</v>
      </c>
      <c r="D45" s="251" t="s">
        <v>420</v>
      </c>
      <c r="E45" s="251" t="s">
        <v>421</v>
      </c>
      <c r="F45" s="263">
        <v>22650</v>
      </c>
      <c r="G45" s="263">
        <v>22650</v>
      </c>
      <c r="H45" s="263">
        <v>0</v>
      </c>
      <c r="I45" s="271">
        <f t="shared" si="0"/>
        <v>0</v>
      </c>
    </row>
    <row r="46" spans="1:9" s="113" customFormat="1" ht="28.5" customHeight="1">
      <c r="A46" s="388" t="s">
        <v>422</v>
      </c>
      <c r="B46" s="388"/>
      <c r="C46" s="388"/>
      <c r="D46" s="388"/>
      <c r="E46" s="264"/>
      <c r="F46" s="186">
        <f>SUM(F47:F48)</f>
        <v>227851</v>
      </c>
      <c r="G46" s="186">
        <f>SUM(G47:G48)</f>
        <v>227851</v>
      </c>
      <c r="H46" s="186">
        <f>SUM(H47:H48)</f>
        <v>94956</v>
      </c>
      <c r="I46" s="326">
        <f t="shared" si="0"/>
        <v>41.674603139771165</v>
      </c>
    </row>
    <row r="47" spans="1:9" s="147" customFormat="1" ht="36">
      <c r="A47" s="152">
        <v>854</v>
      </c>
      <c r="B47" s="152">
        <v>85495</v>
      </c>
      <c r="C47" s="152">
        <v>2320</v>
      </c>
      <c r="D47" s="129" t="s">
        <v>313</v>
      </c>
      <c r="E47" s="154" t="s">
        <v>423</v>
      </c>
      <c r="F47" s="267">
        <v>199150</v>
      </c>
      <c r="G47" s="267">
        <v>199150</v>
      </c>
      <c r="H47" s="267">
        <v>83985</v>
      </c>
      <c r="I47" s="271">
        <f t="shared" si="0"/>
        <v>42.171729851870445</v>
      </c>
    </row>
    <row r="48" spans="1:9" s="155" customFormat="1" ht="19.5" customHeight="1">
      <c r="A48" s="152">
        <v>854</v>
      </c>
      <c r="B48" s="152">
        <v>85495</v>
      </c>
      <c r="C48" s="152">
        <v>2320</v>
      </c>
      <c r="D48" s="129" t="s">
        <v>314</v>
      </c>
      <c r="E48" s="129" t="s">
        <v>315</v>
      </c>
      <c r="F48" s="62">
        <v>28701</v>
      </c>
      <c r="G48" s="62">
        <v>28701</v>
      </c>
      <c r="H48" s="62">
        <v>10971</v>
      </c>
      <c r="I48" s="271">
        <f t="shared" si="0"/>
        <v>38.22514894951395</v>
      </c>
    </row>
    <row r="49" spans="1:9" s="155" customFormat="1" ht="29.25" customHeight="1">
      <c r="A49" s="389" t="s">
        <v>424</v>
      </c>
      <c r="B49" s="389"/>
      <c r="C49" s="389"/>
      <c r="D49" s="389"/>
      <c r="E49" s="129"/>
      <c r="F49" s="48">
        <f>SUM(F50:F51)</f>
        <v>10800</v>
      </c>
      <c r="G49" s="48">
        <f>SUM(G50:G51)</f>
        <v>24225</v>
      </c>
      <c r="H49" s="48">
        <f>SUM(H50:H51)</f>
        <v>0</v>
      </c>
      <c r="I49" s="326">
        <f t="shared" si="0"/>
        <v>0</v>
      </c>
    </row>
    <row r="50" spans="1:9" s="155" customFormat="1" ht="24" customHeight="1">
      <c r="A50" s="152">
        <v>853</v>
      </c>
      <c r="B50" s="152">
        <v>85311</v>
      </c>
      <c r="C50" s="152">
        <v>2710</v>
      </c>
      <c r="D50" s="129" t="s">
        <v>314</v>
      </c>
      <c r="E50" s="151" t="s">
        <v>325</v>
      </c>
      <c r="F50" s="62">
        <v>10800</v>
      </c>
      <c r="G50" s="62">
        <v>10800</v>
      </c>
      <c r="H50" s="62">
        <v>0</v>
      </c>
      <c r="I50" s="271">
        <f t="shared" si="0"/>
        <v>0</v>
      </c>
    </row>
    <row r="51" spans="1:9" s="155" customFormat="1" ht="48">
      <c r="A51" s="152">
        <v>851</v>
      </c>
      <c r="B51" s="152">
        <v>85154</v>
      </c>
      <c r="C51" s="152">
        <v>2710</v>
      </c>
      <c r="D51" s="129" t="s">
        <v>324</v>
      </c>
      <c r="E51" s="129" t="s">
        <v>298</v>
      </c>
      <c r="F51" s="62">
        <v>0</v>
      </c>
      <c r="G51" s="62">
        <v>13425</v>
      </c>
      <c r="H51" s="62">
        <v>0</v>
      </c>
      <c r="I51" s="271">
        <f t="shared" si="0"/>
        <v>0</v>
      </c>
    </row>
    <row r="52" spans="1:9" s="138" customFormat="1" ht="27.75" customHeight="1">
      <c r="A52" s="390" t="s">
        <v>91</v>
      </c>
      <c r="B52" s="391"/>
      <c r="C52" s="391"/>
      <c r="D52" s="391"/>
      <c r="E52" s="392"/>
      <c r="F52" s="51">
        <f>SUM(F46,F22,F15,F11,F8,F49)</f>
        <v>6780350</v>
      </c>
      <c r="G52" s="51">
        <f>SUM(G46,G22,G15,G11,G8,G49)</f>
        <v>7395935</v>
      </c>
      <c r="H52" s="51">
        <f>SUM(H46,H22,H15,H11,H8,H49)</f>
        <v>3690124.7199999997</v>
      </c>
      <c r="I52" s="326">
        <f t="shared" si="0"/>
        <v>49.89395823516566</v>
      </c>
    </row>
    <row r="53" spans="1:9" ht="31.5" customHeight="1">
      <c r="A53" s="397" t="s">
        <v>425</v>
      </c>
      <c r="B53" s="398"/>
      <c r="C53" s="398"/>
      <c r="D53" s="398"/>
      <c r="E53" s="398"/>
      <c r="F53" s="398"/>
      <c r="G53" s="398"/>
      <c r="H53" s="398"/>
      <c r="I53" s="324"/>
    </row>
    <row r="54" spans="1:9" ht="27" customHeight="1">
      <c r="A54" s="6" t="s">
        <v>15</v>
      </c>
      <c r="B54" s="6" t="s">
        <v>16</v>
      </c>
      <c r="C54" s="6" t="s">
        <v>17</v>
      </c>
      <c r="D54" s="6" t="s">
        <v>395</v>
      </c>
      <c r="E54" s="6" t="s">
        <v>396</v>
      </c>
      <c r="F54" s="127" t="s">
        <v>297</v>
      </c>
      <c r="G54" s="127" t="s">
        <v>297</v>
      </c>
      <c r="H54" s="127" t="s">
        <v>297</v>
      </c>
      <c r="I54" s="325" t="s">
        <v>518</v>
      </c>
    </row>
    <row r="55" spans="1:9" s="265" customFormat="1" ht="72">
      <c r="A55" s="250">
        <v>600</v>
      </c>
      <c r="B55" s="250">
        <v>60013</v>
      </c>
      <c r="C55" s="250">
        <v>6300</v>
      </c>
      <c r="D55" s="255" t="s">
        <v>44</v>
      </c>
      <c r="E55" s="251" t="s">
        <v>426</v>
      </c>
      <c r="F55" s="263">
        <v>0</v>
      </c>
      <c r="G55" s="263">
        <v>19600</v>
      </c>
      <c r="H55" s="263">
        <v>0</v>
      </c>
      <c r="I55" s="271">
        <f t="shared" si="0"/>
        <v>0</v>
      </c>
    </row>
    <row r="56" spans="1:9" ht="48">
      <c r="A56" s="152">
        <v>754</v>
      </c>
      <c r="B56" s="152">
        <v>75411</v>
      </c>
      <c r="C56" s="152">
        <v>6620</v>
      </c>
      <c r="D56" s="129" t="s">
        <v>314</v>
      </c>
      <c r="E56" s="129" t="s">
        <v>427</v>
      </c>
      <c r="F56" s="260">
        <v>0</v>
      </c>
      <c r="G56" s="260">
        <v>150000</v>
      </c>
      <c r="H56" s="260">
        <v>0</v>
      </c>
      <c r="I56" s="271">
        <f t="shared" si="0"/>
        <v>0</v>
      </c>
    </row>
    <row r="57" spans="1:9" ht="23.25" customHeight="1">
      <c r="A57" s="393" t="s">
        <v>91</v>
      </c>
      <c r="B57" s="394"/>
      <c r="C57" s="394"/>
      <c r="D57" s="394"/>
      <c r="E57" s="395"/>
      <c r="F57" s="268">
        <f>SUM(F55:F56)</f>
        <v>0</v>
      </c>
      <c r="G57" s="268">
        <f>SUM(G55:G56)</f>
        <v>169600</v>
      </c>
      <c r="H57" s="268">
        <f>SUM(H55:H56)</f>
        <v>0</v>
      </c>
      <c r="I57" s="326">
        <f t="shared" si="0"/>
        <v>0</v>
      </c>
    </row>
    <row r="58" spans="1:9" s="138" customFormat="1" ht="24" customHeight="1">
      <c r="A58" s="396"/>
      <c r="B58" s="396"/>
      <c r="C58" s="396"/>
      <c r="D58" s="266" t="s">
        <v>428</v>
      </c>
      <c r="E58" s="161"/>
      <c r="F58" s="268">
        <f>SUM(F52,F57)</f>
        <v>6780350</v>
      </c>
      <c r="G58" s="268">
        <f>SUM(G52,G57)</f>
        <v>7565535</v>
      </c>
      <c r="H58" s="268">
        <f>SUM(H52,H57)</f>
        <v>3690124.7199999997</v>
      </c>
      <c r="I58" s="326">
        <f t="shared" si="0"/>
        <v>48.775462938179516</v>
      </c>
    </row>
  </sheetData>
  <sheetProtection/>
  <mergeCells count="12">
    <mergeCell ref="A46:D46"/>
    <mergeCell ref="A49:D49"/>
    <mergeCell ref="A52:E52"/>
    <mergeCell ref="A57:E57"/>
    <mergeCell ref="A58:C58"/>
    <mergeCell ref="A53:H53"/>
    <mergeCell ref="A6:F6"/>
    <mergeCell ref="A8:D8"/>
    <mergeCell ref="A11:D11"/>
    <mergeCell ref="A15:D15"/>
    <mergeCell ref="A22:D22"/>
    <mergeCell ref="A5:H5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R81"/>
  <sheetViews>
    <sheetView zoomScalePageLayoutView="0" workbookViewId="0" topLeftCell="A1">
      <selection activeCell="H63" sqref="A1:H63"/>
    </sheetView>
  </sheetViews>
  <sheetFormatPr defaultColWidth="9.00390625" defaultRowHeight="12.75"/>
  <cols>
    <col min="1" max="1" width="6.25390625" style="9" customWidth="1"/>
    <col min="2" max="2" width="7.25390625" style="9" bestFit="1" customWidth="1"/>
    <col min="3" max="3" width="4.375" style="9" bestFit="1" customWidth="1"/>
    <col min="4" max="4" width="30.625" style="9" bestFit="1" customWidth="1"/>
    <col min="5" max="5" width="12.75390625" style="0" customWidth="1"/>
    <col min="6" max="7" width="11.25390625" style="0" bestFit="1" customWidth="1"/>
    <col min="8" max="8" width="7.375" style="0" bestFit="1" customWidth="1"/>
  </cols>
  <sheetData>
    <row r="1" spans="5:7" ht="12.75">
      <c r="E1" s="64"/>
      <c r="F1" s="64" t="s">
        <v>356</v>
      </c>
      <c r="G1" s="64"/>
    </row>
    <row r="2" spans="4:7" ht="12.75">
      <c r="D2" s="9" t="s">
        <v>249</v>
      </c>
      <c r="E2" s="64"/>
      <c r="F2" s="64" t="s">
        <v>352</v>
      </c>
      <c r="G2" s="64"/>
    </row>
    <row r="3" spans="4:7" ht="12.75">
      <c r="D3" s="9" t="s">
        <v>248</v>
      </c>
      <c r="E3" s="64"/>
      <c r="F3" s="64" t="s">
        <v>354</v>
      </c>
      <c r="G3" s="64"/>
    </row>
    <row r="4" spans="5:7" ht="12.75">
      <c r="E4" s="64"/>
      <c r="F4" s="64" t="s">
        <v>371</v>
      </c>
      <c r="G4" s="64"/>
    </row>
    <row r="5" spans="1:8" ht="30" customHeight="1">
      <c r="A5" s="400" t="s">
        <v>495</v>
      </c>
      <c r="B5" s="400"/>
      <c r="C5" s="400"/>
      <c r="D5" s="400"/>
      <c r="E5" s="400"/>
      <c r="F5" s="400"/>
      <c r="G5" s="400"/>
      <c r="H5" s="400"/>
    </row>
    <row r="6" spans="1:8" ht="18.75" customHeight="1">
      <c r="A6" s="401" t="s">
        <v>15</v>
      </c>
      <c r="B6" s="401" t="s">
        <v>16</v>
      </c>
      <c r="C6" s="401" t="s">
        <v>17</v>
      </c>
      <c r="D6" s="401" t="s">
        <v>18</v>
      </c>
      <c r="E6" s="402" t="s">
        <v>169</v>
      </c>
      <c r="F6" s="402" t="s">
        <v>339</v>
      </c>
      <c r="G6" s="399" t="s">
        <v>7</v>
      </c>
      <c r="H6" s="399"/>
    </row>
    <row r="7" spans="1:8" s="9" customFormat="1" ht="17.25" customHeight="1">
      <c r="A7" s="401"/>
      <c r="B7" s="401"/>
      <c r="C7" s="401"/>
      <c r="D7" s="401"/>
      <c r="E7" s="402"/>
      <c r="F7" s="402"/>
      <c r="G7" s="2" t="s">
        <v>8</v>
      </c>
      <c r="H7" s="2" t="s">
        <v>9</v>
      </c>
    </row>
    <row r="8" spans="1:8" s="9" customFormat="1" ht="21" customHeight="1">
      <c r="A8" s="39" t="s">
        <v>19</v>
      </c>
      <c r="B8" s="12"/>
      <c r="C8" s="13"/>
      <c r="D8" s="37" t="s">
        <v>20</v>
      </c>
      <c r="E8" s="124">
        <f>SUM(E9)</f>
        <v>0</v>
      </c>
      <c r="F8" s="124">
        <f>SUM(F9)</f>
        <v>285502</v>
      </c>
      <c r="G8" s="124">
        <f>SUM(G9)</f>
        <v>285501.11</v>
      </c>
      <c r="H8" s="51">
        <f>G8/F8*100</f>
        <v>99.99968826838341</v>
      </c>
    </row>
    <row r="9" spans="1:8" s="30" customFormat="1" ht="21" customHeight="1">
      <c r="A9" s="85"/>
      <c r="B9" s="76" t="s">
        <v>317</v>
      </c>
      <c r="C9" s="78"/>
      <c r="D9" s="80" t="s">
        <v>21</v>
      </c>
      <c r="E9" s="158">
        <f>SUM(E10:E17)</f>
        <v>0</v>
      </c>
      <c r="F9" s="158">
        <f>SUM(F10:F17)</f>
        <v>285502</v>
      </c>
      <c r="G9" s="158">
        <f>SUM(G10:G17)</f>
        <v>285501.11</v>
      </c>
      <c r="H9" s="95">
        <f aca="true" t="shared" si="0" ref="H9:H63">G9/F9*100</f>
        <v>99.99968826838341</v>
      </c>
    </row>
    <row r="10" spans="1:8" s="30" customFormat="1" ht="21" customHeight="1">
      <c r="A10" s="85"/>
      <c r="B10" s="76"/>
      <c r="C10" s="83">
        <v>4010</v>
      </c>
      <c r="D10" s="80" t="s">
        <v>108</v>
      </c>
      <c r="E10" s="158">
        <v>0</v>
      </c>
      <c r="F10" s="158">
        <v>3378</v>
      </c>
      <c r="G10" s="158">
        <v>3378</v>
      </c>
      <c r="H10" s="95">
        <f t="shared" si="0"/>
        <v>100</v>
      </c>
    </row>
    <row r="11" spans="1:8" s="30" customFormat="1" ht="21" customHeight="1">
      <c r="A11" s="85"/>
      <c r="B11" s="76"/>
      <c r="C11" s="83">
        <v>4110</v>
      </c>
      <c r="D11" s="80" t="s">
        <v>110</v>
      </c>
      <c r="E11" s="158">
        <v>0</v>
      </c>
      <c r="F11" s="158">
        <v>513</v>
      </c>
      <c r="G11" s="158">
        <v>513</v>
      </c>
      <c r="H11" s="95">
        <f t="shared" si="0"/>
        <v>100</v>
      </c>
    </row>
    <row r="12" spans="1:8" s="30" customFormat="1" ht="21" customHeight="1">
      <c r="A12" s="85"/>
      <c r="B12" s="76"/>
      <c r="C12" s="83">
        <v>4120</v>
      </c>
      <c r="D12" s="80" t="s">
        <v>111</v>
      </c>
      <c r="E12" s="158">
        <v>0</v>
      </c>
      <c r="F12" s="158">
        <v>82</v>
      </c>
      <c r="G12" s="158">
        <v>82</v>
      </c>
      <c r="H12" s="95">
        <f t="shared" si="0"/>
        <v>100</v>
      </c>
    </row>
    <row r="13" spans="1:8" s="30" customFormat="1" ht="21" customHeight="1">
      <c r="A13" s="85"/>
      <c r="B13" s="85"/>
      <c r="C13" s="78">
        <v>4210</v>
      </c>
      <c r="D13" s="80" t="s">
        <v>116</v>
      </c>
      <c r="E13" s="158">
        <v>0</v>
      </c>
      <c r="F13" s="158">
        <v>251</v>
      </c>
      <c r="G13" s="158">
        <v>251</v>
      </c>
      <c r="H13" s="95">
        <f t="shared" si="0"/>
        <v>100</v>
      </c>
    </row>
    <row r="14" spans="1:8" s="30" customFormat="1" ht="21" customHeight="1">
      <c r="A14" s="85"/>
      <c r="B14" s="85"/>
      <c r="C14" s="78">
        <v>4300</v>
      </c>
      <c r="D14" s="80" t="s">
        <v>348</v>
      </c>
      <c r="E14" s="158">
        <v>0</v>
      </c>
      <c r="F14" s="158">
        <v>1090</v>
      </c>
      <c r="G14" s="158">
        <v>1090</v>
      </c>
      <c r="H14" s="95">
        <f t="shared" si="0"/>
        <v>100</v>
      </c>
    </row>
    <row r="15" spans="1:8" s="30" customFormat="1" ht="21" customHeight="1">
      <c r="A15" s="85"/>
      <c r="B15" s="85"/>
      <c r="C15" s="78">
        <v>4430</v>
      </c>
      <c r="D15" s="80" t="s">
        <v>118</v>
      </c>
      <c r="E15" s="158">
        <v>0</v>
      </c>
      <c r="F15" s="158">
        <v>279904</v>
      </c>
      <c r="G15" s="158">
        <v>279903.11</v>
      </c>
      <c r="H15" s="95">
        <f t="shared" si="0"/>
        <v>99.99968203384016</v>
      </c>
    </row>
    <row r="16" spans="1:8" s="30" customFormat="1" ht="33.75">
      <c r="A16" s="85"/>
      <c r="B16" s="85"/>
      <c r="C16" s="78">
        <v>4740</v>
      </c>
      <c r="D16" s="46" t="s">
        <v>268</v>
      </c>
      <c r="E16" s="158">
        <v>0</v>
      </c>
      <c r="F16" s="158">
        <v>25</v>
      </c>
      <c r="G16" s="158">
        <v>25</v>
      </c>
      <c r="H16" s="95">
        <f t="shared" si="0"/>
        <v>100</v>
      </c>
    </row>
    <row r="17" spans="1:8" s="30" customFormat="1" ht="22.5">
      <c r="A17" s="85"/>
      <c r="B17" s="85"/>
      <c r="C17" s="78">
        <v>4750</v>
      </c>
      <c r="D17" s="46" t="s">
        <v>3</v>
      </c>
      <c r="E17" s="158">
        <v>0</v>
      </c>
      <c r="F17" s="158">
        <v>259</v>
      </c>
      <c r="G17" s="158">
        <v>259</v>
      </c>
      <c r="H17" s="95">
        <f t="shared" si="0"/>
        <v>100</v>
      </c>
    </row>
    <row r="18" spans="1:8" s="30" customFormat="1" ht="24.75" customHeight="1">
      <c r="A18" s="39" t="s">
        <v>30</v>
      </c>
      <c r="B18" s="39"/>
      <c r="C18" s="26"/>
      <c r="D18" s="37" t="s">
        <v>31</v>
      </c>
      <c r="E18" s="51">
        <f>SUM(E19)</f>
        <v>156600</v>
      </c>
      <c r="F18" s="51">
        <f>SUM(F19)</f>
        <v>156600</v>
      </c>
      <c r="G18" s="51">
        <f>SUM(G19)</f>
        <v>75663</v>
      </c>
      <c r="H18" s="51">
        <f t="shared" si="0"/>
        <v>48.31609195402299</v>
      </c>
    </row>
    <row r="19" spans="1:8" s="30" customFormat="1" ht="21" customHeight="1">
      <c r="A19" s="76"/>
      <c r="B19" s="76">
        <v>75011</v>
      </c>
      <c r="C19" s="83"/>
      <c r="D19" s="80" t="s">
        <v>32</v>
      </c>
      <c r="E19" s="95">
        <f>SUM(E20:E24)</f>
        <v>156600</v>
      </c>
      <c r="F19" s="95">
        <f>SUM(F20:F24)</f>
        <v>156600</v>
      </c>
      <c r="G19" s="95">
        <f>SUM(G20:G24)</f>
        <v>75663</v>
      </c>
      <c r="H19" s="95">
        <f t="shared" si="0"/>
        <v>48.31609195402299</v>
      </c>
    </row>
    <row r="20" spans="1:8" s="30" customFormat="1" ht="21.75" customHeight="1">
      <c r="A20" s="76"/>
      <c r="B20" s="57"/>
      <c r="C20" s="77">
        <v>4010</v>
      </c>
      <c r="D20" s="80" t="s">
        <v>108</v>
      </c>
      <c r="E20" s="95">
        <v>112525</v>
      </c>
      <c r="F20" s="95">
        <v>112525</v>
      </c>
      <c r="G20" s="95">
        <v>41054.05</v>
      </c>
      <c r="H20" s="95">
        <f t="shared" si="0"/>
        <v>36.48438124861143</v>
      </c>
    </row>
    <row r="21" spans="1:8" s="30" customFormat="1" ht="21.75" customHeight="1">
      <c r="A21" s="76"/>
      <c r="B21" s="57"/>
      <c r="C21" s="77">
        <v>4040</v>
      </c>
      <c r="D21" s="80" t="s">
        <v>109</v>
      </c>
      <c r="E21" s="95">
        <v>19000</v>
      </c>
      <c r="F21" s="95">
        <v>19000</v>
      </c>
      <c r="G21" s="95">
        <v>17299.79</v>
      </c>
      <c r="H21" s="95">
        <f t="shared" si="0"/>
        <v>91.05152631578947</v>
      </c>
    </row>
    <row r="22" spans="1:8" s="30" customFormat="1" ht="21.75" customHeight="1">
      <c r="A22" s="76"/>
      <c r="B22" s="57"/>
      <c r="C22" s="77">
        <v>4110</v>
      </c>
      <c r="D22" s="80" t="s">
        <v>110</v>
      </c>
      <c r="E22" s="95">
        <v>13626</v>
      </c>
      <c r="F22" s="95">
        <v>13626</v>
      </c>
      <c r="G22" s="95">
        <v>8879.51</v>
      </c>
      <c r="H22" s="95">
        <f t="shared" si="0"/>
        <v>65.16593277557611</v>
      </c>
    </row>
    <row r="23" spans="1:8" s="30" customFormat="1" ht="21.75" customHeight="1">
      <c r="A23" s="76"/>
      <c r="B23" s="57"/>
      <c r="C23" s="77">
        <v>4120</v>
      </c>
      <c r="D23" s="80" t="s">
        <v>111</v>
      </c>
      <c r="E23" s="95">
        <v>2186</v>
      </c>
      <c r="F23" s="95">
        <v>2186</v>
      </c>
      <c r="G23" s="95">
        <v>1429.65</v>
      </c>
      <c r="H23" s="95">
        <f t="shared" si="0"/>
        <v>65.40027447392498</v>
      </c>
    </row>
    <row r="24" spans="1:8" s="30" customFormat="1" ht="22.5">
      <c r="A24" s="76"/>
      <c r="B24" s="57"/>
      <c r="C24" s="78">
        <v>4440</v>
      </c>
      <c r="D24" s="80" t="s">
        <v>112</v>
      </c>
      <c r="E24" s="95">
        <v>9263</v>
      </c>
      <c r="F24" s="95">
        <v>9263</v>
      </c>
      <c r="G24" s="95">
        <v>7000</v>
      </c>
      <c r="H24" s="95">
        <f t="shared" si="0"/>
        <v>75.56946993414661</v>
      </c>
    </row>
    <row r="25" spans="1:8" s="30" customFormat="1" ht="48">
      <c r="A25" s="39">
        <v>751</v>
      </c>
      <c r="B25" s="6"/>
      <c r="C25" s="26"/>
      <c r="D25" s="37" t="s">
        <v>35</v>
      </c>
      <c r="E25" s="51">
        <f>SUM(E26,E34)</f>
        <v>3910</v>
      </c>
      <c r="F25" s="51">
        <f>SUM(F26,F34)</f>
        <v>46082</v>
      </c>
      <c r="G25" s="51">
        <f>SUM(G26,G34)</f>
        <v>37886.78</v>
      </c>
      <c r="H25" s="51">
        <f t="shared" si="0"/>
        <v>82.21600624972875</v>
      </c>
    </row>
    <row r="26" spans="1:8" s="30" customFormat="1" ht="22.5">
      <c r="A26" s="57"/>
      <c r="B26" s="76">
        <v>75101</v>
      </c>
      <c r="C26" s="83"/>
      <c r="D26" s="80" t="s">
        <v>36</v>
      </c>
      <c r="E26" s="95">
        <f>SUM(E27:E33)</f>
        <v>3910</v>
      </c>
      <c r="F26" s="95">
        <f>SUM(F27:F33)</f>
        <v>3910</v>
      </c>
      <c r="G26" s="95">
        <f>SUM(G27:G33)</f>
        <v>1955.41</v>
      </c>
      <c r="H26" s="95">
        <f t="shared" si="0"/>
        <v>50.01048593350384</v>
      </c>
    </row>
    <row r="27" spans="1:8" s="30" customFormat="1" ht="22.5">
      <c r="A27" s="57"/>
      <c r="B27" s="76"/>
      <c r="C27" s="83">
        <v>4010</v>
      </c>
      <c r="D27" s="80" t="s">
        <v>108</v>
      </c>
      <c r="E27" s="95">
        <v>0</v>
      </c>
      <c r="F27" s="95">
        <v>2771</v>
      </c>
      <c r="G27" s="95">
        <v>1194</v>
      </c>
      <c r="H27" s="95">
        <f t="shared" si="0"/>
        <v>43.08913749548899</v>
      </c>
    </row>
    <row r="28" spans="1:8" s="30" customFormat="1" ht="21.75" customHeight="1">
      <c r="A28" s="57"/>
      <c r="B28" s="76"/>
      <c r="C28" s="83">
        <v>4110</v>
      </c>
      <c r="D28" s="80" t="s">
        <v>110</v>
      </c>
      <c r="E28" s="95">
        <v>0</v>
      </c>
      <c r="F28" s="95">
        <v>420</v>
      </c>
      <c r="G28" s="95">
        <v>181</v>
      </c>
      <c r="H28" s="95">
        <f t="shared" si="0"/>
        <v>43.095238095238095</v>
      </c>
    </row>
    <row r="29" spans="1:8" s="30" customFormat="1" ht="21.75" customHeight="1">
      <c r="A29" s="57"/>
      <c r="B29" s="76"/>
      <c r="C29" s="83">
        <v>4120</v>
      </c>
      <c r="D29" s="80" t="s">
        <v>111</v>
      </c>
      <c r="E29" s="95">
        <v>0</v>
      </c>
      <c r="F29" s="95">
        <v>67</v>
      </c>
      <c r="G29" s="95">
        <v>29</v>
      </c>
      <c r="H29" s="95">
        <f t="shared" si="0"/>
        <v>43.28358208955223</v>
      </c>
    </row>
    <row r="30" spans="1:8" s="30" customFormat="1" ht="21.75" customHeight="1">
      <c r="A30" s="57"/>
      <c r="B30" s="76"/>
      <c r="C30" s="77">
        <v>4210</v>
      </c>
      <c r="D30" s="80" t="s">
        <v>116</v>
      </c>
      <c r="E30" s="95">
        <v>1410</v>
      </c>
      <c r="F30" s="95">
        <v>292</v>
      </c>
      <c r="G30" s="95">
        <v>191.41</v>
      </c>
      <c r="H30" s="95">
        <f t="shared" si="0"/>
        <v>65.5513698630137</v>
      </c>
    </row>
    <row r="31" spans="1:8" s="30" customFormat="1" ht="22.5">
      <c r="A31" s="57"/>
      <c r="B31" s="76"/>
      <c r="C31" s="77">
        <v>4700</v>
      </c>
      <c r="D31" s="46" t="s">
        <v>329</v>
      </c>
      <c r="E31" s="95">
        <v>500</v>
      </c>
      <c r="F31" s="95">
        <v>360</v>
      </c>
      <c r="G31" s="95">
        <v>360</v>
      </c>
      <c r="H31" s="95">
        <f t="shared" si="0"/>
        <v>100</v>
      </c>
    </row>
    <row r="32" spans="1:8" s="30" customFormat="1" ht="33.75">
      <c r="A32" s="57"/>
      <c r="B32" s="76"/>
      <c r="C32" s="77">
        <v>4740</v>
      </c>
      <c r="D32" s="46" t="s">
        <v>268</v>
      </c>
      <c r="E32" s="95">
        <v>1000</v>
      </c>
      <c r="F32" s="95">
        <v>0</v>
      </c>
      <c r="G32" s="95">
        <v>0</v>
      </c>
      <c r="H32" s="95" t="e">
        <f t="shared" si="0"/>
        <v>#DIV/0!</v>
      </c>
    </row>
    <row r="33" spans="1:8" s="30" customFormat="1" ht="22.5">
      <c r="A33" s="57"/>
      <c r="B33" s="76"/>
      <c r="C33" s="77">
        <v>4750</v>
      </c>
      <c r="D33" s="46" t="s">
        <v>3</v>
      </c>
      <c r="E33" s="95">
        <v>1000</v>
      </c>
      <c r="F33" s="95">
        <v>0</v>
      </c>
      <c r="G33" s="95">
        <v>0</v>
      </c>
      <c r="H33" s="95" t="e">
        <f t="shared" si="0"/>
        <v>#DIV/0!</v>
      </c>
    </row>
    <row r="34" spans="1:8" s="30" customFormat="1" ht="21.75" customHeight="1">
      <c r="A34" s="57"/>
      <c r="B34" s="86">
        <v>75113</v>
      </c>
      <c r="C34" s="70"/>
      <c r="D34" s="46" t="s">
        <v>379</v>
      </c>
      <c r="E34" s="95">
        <f>SUM(E35:E43)</f>
        <v>0</v>
      </c>
      <c r="F34" s="95">
        <f>SUM(F35:F43)</f>
        <v>42172</v>
      </c>
      <c r="G34" s="95">
        <f>SUM(G35:G43)</f>
        <v>35931.369999999995</v>
      </c>
      <c r="H34" s="95">
        <f t="shared" si="0"/>
        <v>85.2019586455468</v>
      </c>
    </row>
    <row r="35" spans="1:8" s="30" customFormat="1" ht="22.5">
      <c r="A35" s="57"/>
      <c r="B35" s="86"/>
      <c r="C35" s="70">
        <v>3030</v>
      </c>
      <c r="D35" s="46" t="s">
        <v>113</v>
      </c>
      <c r="E35" s="95">
        <v>0</v>
      </c>
      <c r="F35" s="95">
        <v>21240</v>
      </c>
      <c r="G35" s="95">
        <v>21240</v>
      </c>
      <c r="H35" s="95">
        <f t="shared" si="0"/>
        <v>100</v>
      </c>
    </row>
    <row r="36" spans="1:8" s="30" customFormat="1" ht="21.75" customHeight="1">
      <c r="A36" s="57"/>
      <c r="B36" s="86"/>
      <c r="C36" s="70">
        <v>4110</v>
      </c>
      <c r="D36" s="46" t="s">
        <v>110</v>
      </c>
      <c r="E36" s="95">
        <v>0</v>
      </c>
      <c r="F36" s="95">
        <v>579</v>
      </c>
      <c r="G36" s="95">
        <v>0</v>
      </c>
      <c r="H36" s="95">
        <f t="shared" si="0"/>
        <v>0</v>
      </c>
    </row>
    <row r="37" spans="1:8" s="30" customFormat="1" ht="21.75" customHeight="1">
      <c r="A37" s="57"/>
      <c r="B37" s="86"/>
      <c r="C37" s="70">
        <v>4120</v>
      </c>
      <c r="D37" s="46" t="s">
        <v>258</v>
      </c>
      <c r="E37" s="95">
        <v>0</v>
      </c>
      <c r="F37" s="95">
        <v>95</v>
      </c>
      <c r="G37" s="95">
        <v>0</v>
      </c>
      <c r="H37" s="95">
        <f t="shared" si="0"/>
        <v>0</v>
      </c>
    </row>
    <row r="38" spans="1:8" s="30" customFormat="1" ht="21.75" customHeight="1">
      <c r="A38" s="57"/>
      <c r="B38" s="86"/>
      <c r="C38" s="70">
        <v>4170</v>
      </c>
      <c r="D38" s="46" t="s">
        <v>226</v>
      </c>
      <c r="E38" s="95">
        <v>0</v>
      </c>
      <c r="F38" s="95">
        <v>7230</v>
      </c>
      <c r="G38" s="95">
        <v>5438.43</v>
      </c>
      <c r="H38" s="95">
        <f t="shared" si="0"/>
        <v>75.22033195020748</v>
      </c>
    </row>
    <row r="39" spans="1:8" s="30" customFormat="1" ht="21.75" customHeight="1">
      <c r="A39" s="57"/>
      <c r="B39" s="86"/>
      <c r="C39" s="70">
        <v>4210</v>
      </c>
      <c r="D39" s="46" t="s">
        <v>116</v>
      </c>
      <c r="E39" s="95">
        <v>0</v>
      </c>
      <c r="F39" s="95">
        <v>6688</v>
      </c>
      <c r="G39" s="95">
        <v>4872.87</v>
      </c>
      <c r="H39" s="95">
        <f t="shared" si="0"/>
        <v>72.85989832535886</v>
      </c>
    </row>
    <row r="40" spans="1:8" s="30" customFormat="1" ht="21.75" customHeight="1">
      <c r="A40" s="57"/>
      <c r="B40" s="86"/>
      <c r="C40" s="70">
        <v>4300</v>
      </c>
      <c r="D40" s="46" t="s">
        <v>103</v>
      </c>
      <c r="E40" s="95">
        <v>0</v>
      </c>
      <c r="F40" s="95">
        <v>2037</v>
      </c>
      <c r="G40" s="95">
        <v>2036.06</v>
      </c>
      <c r="H40" s="95">
        <f t="shared" si="0"/>
        <v>99.95385370643103</v>
      </c>
    </row>
    <row r="41" spans="1:8" s="30" customFormat="1" ht="21.75" customHeight="1">
      <c r="A41" s="57"/>
      <c r="B41" s="86"/>
      <c r="C41" s="70">
        <v>4410</v>
      </c>
      <c r="D41" s="46" t="s">
        <v>114</v>
      </c>
      <c r="E41" s="95">
        <v>0</v>
      </c>
      <c r="F41" s="95">
        <v>1105</v>
      </c>
      <c r="G41" s="95">
        <v>1104.99</v>
      </c>
      <c r="H41" s="95">
        <f t="shared" si="0"/>
        <v>99.99909502262445</v>
      </c>
    </row>
    <row r="42" spans="1:8" s="30" customFormat="1" ht="33.75">
      <c r="A42" s="57"/>
      <c r="B42" s="86"/>
      <c r="C42" s="70">
        <v>4740</v>
      </c>
      <c r="D42" s="46" t="s">
        <v>268</v>
      </c>
      <c r="E42" s="95">
        <v>0</v>
      </c>
      <c r="F42" s="95">
        <v>280</v>
      </c>
      <c r="G42" s="95">
        <v>269.32</v>
      </c>
      <c r="H42" s="95">
        <f t="shared" si="0"/>
        <v>96.18571428571428</v>
      </c>
    </row>
    <row r="43" spans="1:8" s="30" customFormat="1" ht="22.5">
      <c r="A43" s="57"/>
      <c r="B43" s="86"/>
      <c r="C43" s="70">
        <v>4750</v>
      </c>
      <c r="D43" s="14" t="s">
        <v>5</v>
      </c>
      <c r="E43" s="95">
        <v>0</v>
      </c>
      <c r="F43" s="95">
        <v>2918</v>
      </c>
      <c r="G43" s="95">
        <v>969.7</v>
      </c>
      <c r="H43" s="95">
        <f t="shared" si="0"/>
        <v>33.23166552433174</v>
      </c>
    </row>
    <row r="44" spans="1:200" s="30" customFormat="1" ht="26.25" customHeight="1">
      <c r="A44" s="39">
        <v>852</v>
      </c>
      <c r="B44" s="6"/>
      <c r="C44" s="26"/>
      <c r="D44" s="37" t="s">
        <v>220</v>
      </c>
      <c r="E44" s="51">
        <f>SUM(E45,E58,E60,)</f>
        <v>7006200</v>
      </c>
      <c r="F44" s="51">
        <f>SUM(F45,F58,F60,)</f>
        <v>7387100</v>
      </c>
      <c r="G44" s="51">
        <f>SUM(G45,G58,G60,)</f>
        <v>3114343.87</v>
      </c>
      <c r="H44" s="51">
        <f t="shared" si="0"/>
        <v>42.15922175143155</v>
      </c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</row>
    <row r="45" spans="1:200" s="30" customFormat="1" ht="45">
      <c r="A45" s="98"/>
      <c r="B45" s="57">
        <v>85212</v>
      </c>
      <c r="C45" s="82"/>
      <c r="D45" s="80" t="s">
        <v>502</v>
      </c>
      <c r="E45" s="95">
        <f>SUM(E46:E57)</f>
        <v>6479100</v>
      </c>
      <c r="F45" s="95">
        <f>SUM(F46:F57)</f>
        <v>6813400</v>
      </c>
      <c r="G45" s="95">
        <f>SUM(G46:G57)</f>
        <v>2885214.27</v>
      </c>
      <c r="H45" s="95">
        <f t="shared" si="0"/>
        <v>42.34617474388705</v>
      </c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</row>
    <row r="46" spans="1:200" s="30" customFormat="1" ht="24" customHeight="1">
      <c r="A46" s="98"/>
      <c r="B46" s="57"/>
      <c r="C46" s="82">
        <v>3110</v>
      </c>
      <c r="D46" s="80" t="s">
        <v>137</v>
      </c>
      <c r="E46" s="74">
        <v>6233727</v>
      </c>
      <c r="F46" s="74">
        <v>6557998</v>
      </c>
      <c r="G46" s="74">
        <v>2775231.34</v>
      </c>
      <c r="H46" s="95">
        <f t="shared" si="0"/>
        <v>42.318270606364926</v>
      </c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</row>
    <row r="47" spans="1:200" s="30" customFormat="1" ht="24" customHeight="1">
      <c r="A47" s="98"/>
      <c r="B47" s="57"/>
      <c r="C47" s="57">
        <v>4010</v>
      </c>
      <c r="D47" s="14" t="s">
        <v>108</v>
      </c>
      <c r="E47" s="74">
        <v>153581</v>
      </c>
      <c r="F47" s="74">
        <v>154661</v>
      </c>
      <c r="G47" s="74">
        <v>60209.77</v>
      </c>
      <c r="H47" s="95">
        <f t="shared" si="0"/>
        <v>38.93015692385281</v>
      </c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</row>
    <row r="48" spans="1:200" s="30" customFormat="1" ht="24" customHeight="1">
      <c r="A48" s="98"/>
      <c r="B48" s="57"/>
      <c r="C48" s="57">
        <v>4040</v>
      </c>
      <c r="D48" s="14" t="s">
        <v>109</v>
      </c>
      <c r="E48" s="74">
        <v>12000</v>
      </c>
      <c r="F48" s="74">
        <v>10594</v>
      </c>
      <c r="G48" s="74">
        <v>10593.1</v>
      </c>
      <c r="H48" s="95">
        <f t="shared" si="0"/>
        <v>99.99150462525958</v>
      </c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</row>
    <row r="49" spans="1:200" s="30" customFormat="1" ht="24" customHeight="1">
      <c r="A49" s="98"/>
      <c r="B49" s="57"/>
      <c r="C49" s="57">
        <v>4110</v>
      </c>
      <c r="D49" s="14" t="s">
        <v>110</v>
      </c>
      <c r="E49" s="74">
        <v>71612</v>
      </c>
      <c r="F49" s="74">
        <v>71612</v>
      </c>
      <c r="G49" s="74">
        <v>31516.87</v>
      </c>
      <c r="H49" s="95">
        <f t="shared" si="0"/>
        <v>44.01059878232698</v>
      </c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</row>
    <row r="50" spans="1:200" s="30" customFormat="1" ht="24" customHeight="1">
      <c r="A50" s="98"/>
      <c r="B50" s="57"/>
      <c r="C50" s="57">
        <v>4120</v>
      </c>
      <c r="D50" s="14" t="s">
        <v>111</v>
      </c>
      <c r="E50" s="74">
        <v>3305</v>
      </c>
      <c r="F50" s="74">
        <v>3305</v>
      </c>
      <c r="G50" s="74">
        <v>1083.87</v>
      </c>
      <c r="H50" s="95">
        <f t="shared" si="0"/>
        <v>32.794856278366105</v>
      </c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</row>
    <row r="51" spans="1:200" s="30" customFormat="1" ht="24" customHeight="1">
      <c r="A51" s="98"/>
      <c r="B51" s="57"/>
      <c r="C51" s="57">
        <v>4210</v>
      </c>
      <c r="D51" s="80" t="s">
        <v>116</v>
      </c>
      <c r="E51" s="74">
        <v>0</v>
      </c>
      <c r="F51" s="74">
        <v>5029</v>
      </c>
      <c r="G51" s="74">
        <v>324.96</v>
      </c>
      <c r="H51" s="95">
        <f t="shared" si="0"/>
        <v>6.461722012328494</v>
      </c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</row>
    <row r="52" spans="1:200" s="30" customFormat="1" ht="24" customHeight="1">
      <c r="A52" s="98"/>
      <c r="B52" s="57"/>
      <c r="C52" s="57">
        <v>4410</v>
      </c>
      <c r="D52" s="46" t="s">
        <v>114</v>
      </c>
      <c r="E52" s="74">
        <v>0</v>
      </c>
      <c r="F52" s="74">
        <v>2000</v>
      </c>
      <c r="G52" s="74">
        <v>879.08</v>
      </c>
      <c r="H52" s="95">
        <f t="shared" si="0"/>
        <v>43.95400000000001</v>
      </c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</row>
    <row r="53" spans="1:200" s="30" customFormat="1" ht="24" customHeight="1">
      <c r="A53" s="98"/>
      <c r="B53" s="57"/>
      <c r="C53" s="57">
        <v>4430</v>
      </c>
      <c r="D53" s="80" t="s">
        <v>118</v>
      </c>
      <c r="E53" s="74">
        <v>0</v>
      </c>
      <c r="F53" s="74">
        <v>1000</v>
      </c>
      <c r="G53" s="74">
        <v>945</v>
      </c>
      <c r="H53" s="95">
        <f t="shared" si="0"/>
        <v>94.5</v>
      </c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</row>
    <row r="54" spans="1:200" s="30" customFormat="1" ht="24" customHeight="1">
      <c r="A54" s="98"/>
      <c r="B54" s="57"/>
      <c r="C54" s="57">
        <v>4440</v>
      </c>
      <c r="D54" s="14" t="s">
        <v>112</v>
      </c>
      <c r="E54" s="74">
        <v>4875</v>
      </c>
      <c r="F54" s="74">
        <v>5001</v>
      </c>
      <c r="G54" s="74">
        <v>3751</v>
      </c>
      <c r="H54" s="95">
        <f t="shared" si="0"/>
        <v>75.00499900019996</v>
      </c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</row>
    <row r="55" spans="1:200" s="30" customFormat="1" ht="24" customHeight="1">
      <c r="A55" s="98"/>
      <c r="B55" s="57"/>
      <c r="C55" s="83">
        <v>4580</v>
      </c>
      <c r="D55" s="14" t="s">
        <v>26</v>
      </c>
      <c r="E55" s="74">
        <v>0</v>
      </c>
      <c r="F55" s="74">
        <v>200</v>
      </c>
      <c r="G55" s="74">
        <v>26.38</v>
      </c>
      <c r="H55" s="95">
        <f t="shared" si="0"/>
        <v>13.19</v>
      </c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</row>
    <row r="56" spans="1:200" s="30" customFormat="1" ht="24" customHeight="1">
      <c r="A56" s="98"/>
      <c r="B56" s="57"/>
      <c r="C56" s="83">
        <v>4740</v>
      </c>
      <c r="D56" s="46" t="s">
        <v>268</v>
      </c>
      <c r="E56" s="74">
        <v>0</v>
      </c>
      <c r="F56" s="74">
        <v>1000</v>
      </c>
      <c r="G56" s="74">
        <v>652.9</v>
      </c>
      <c r="H56" s="95">
        <f t="shared" si="0"/>
        <v>65.28999999999999</v>
      </c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</row>
    <row r="57" spans="1:200" s="30" customFormat="1" ht="24" customHeight="1">
      <c r="A57" s="98"/>
      <c r="B57" s="57"/>
      <c r="C57" s="83">
        <v>4750</v>
      </c>
      <c r="D57" s="14" t="s">
        <v>5</v>
      </c>
      <c r="E57" s="74">
        <v>0</v>
      </c>
      <c r="F57" s="74">
        <v>1000</v>
      </c>
      <c r="G57" s="74">
        <v>0</v>
      </c>
      <c r="H57" s="95">
        <f t="shared" si="0"/>
        <v>0</v>
      </c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</row>
    <row r="58" spans="1:200" s="30" customFormat="1" ht="78.75">
      <c r="A58" s="76"/>
      <c r="B58" s="57">
        <v>85213</v>
      </c>
      <c r="C58" s="83"/>
      <c r="D58" s="46" t="s">
        <v>336</v>
      </c>
      <c r="E58" s="95">
        <f>SUM(E59)</f>
        <v>59100</v>
      </c>
      <c r="F58" s="95">
        <f>SUM(F59)</f>
        <v>55000</v>
      </c>
      <c r="G58" s="95">
        <f>SUM(G59)</f>
        <v>19533.63</v>
      </c>
      <c r="H58" s="95">
        <f t="shared" si="0"/>
        <v>35.515690909090914</v>
      </c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</row>
    <row r="59" spans="1:200" s="30" customFormat="1" ht="21.75" customHeight="1">
      <c r="A59" s="76"/>
      <c r="B59" s="57"/>
      <c r="C59" s="83">
        <v>4130</v>
      </c>
      <c r="D59" s="80" t="s">
        <v>145</v>
      </c>
      <c r="E59" s="95">
        <v>59100</v>
      </c>
      <c r="F59" s="95">
        <v>55000</v>
      </c>
      <c r="G59" s="95">
        <v>19533.63</v>
      </c>
      <c r="H59" s="95">
        <f t="shared" si="0"/>
        <v>35.515690909090914</v>
      </c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</row>
    <row r="60" spans="1:200" s="68" customFormat="1" ht="22.5">
      <c r="A60" s="70"/>
      <c r="B60" s="70">
        <v>85214</v>
      </c>
      <c r="C60" s="71"/>
      <c r="D60" s="69" t="s">
        <v>244</v>
      </c>
      <c r="E60" s="96">
        <f>SUM(E61:E62)</f>
        <v>468000</v>
      </c>
      <c r="F60" s="96">
        <f>SUM(F61:F62)</f>
        <v>518700</v>
      </c>
      <c r="G60" s="96">
        <f>SUM(G61:G62)</f>
        <v>209595.97</v>
      </c>
      <c r="H60" s="95">
        <f t="shared" si="0"/>
        <v>40.40793715056873</v>
      </c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</row>
    <row r="61" spans="1:200" s="68" customFormat="1" ht="21.75" customHeight="1">
      <c r="A61" s="70"/>
      <c r="B61" s="90"/>
      <c r="C61" s="71">
        <v>3110</v>
      </c>
      <c r="D61" s="69" t="s">
        <v>137</v>
      </c>
      <c r="E61" s="96">
        <v>466900</v>
      </c>
      <c r="F61" s="96">
        <v>517600</v>
      </c>
      <c r="G61" s="96">
        <v>209148.07</v>
      </c>
      <c r="H61" s="95">
        <f t="shared" si="0"/>
        <v>40.40727782071097</v>
      </c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</row>
    <row r="62" spans="1:200" s="68" customFormat="1" ht="21.75" customHeight="1">
      <c r="A62" s="70"/>
      <c r="B62" s="90"/>
      <c r="C62" s="90">
        <v>4110</v>
      </c>
      <c r="D62" s="14" t="s">
        <v>110</v>
      </c>
      <c r="E62" s="96">
        <v>1100</v>
      </c>
      <c r="F62" s="96">
        <v>1100</v>
      </c>
      <c r="G62" s="96">
        <v>447.9</v>
      </c>
      <c r="H62" s="95">
        <f t="shared" si="0"/>
        <v>40.71818181818181</v>
      </c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</row>
    <row r="63" spans="1:200" ht="23.25" customHeight="1">
      <c r="A63" s="11"/>
      <c r="B63" s="11"/>
      <c r="C63" s="11"/>
      <c r="D63" s="18" t="s">
        <v>91</v>
      </c>
      <c r="E63" s="51">
        <f>SUM(E44,E25,E18,E8,)</f>
        <v>7166710</v>
      </c>
      <c r="F63" s="51">
        <f>SUM(F44,F25,F18,F8,)</f>
        <v>7875284</v>
      </c>
      <c r="G63" s="51">
        <f>SUM(G44,G25,G18,G8,)</f>
        <v>3513394.76</v>
      </c>
      <c r="H63" s="51">
        <f t="shared" si="0"/>
        <v>44.61292773695526</v>
      </c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</row>
    <row r="65" spans="5:7" ht="12.75">
      <c r="E65" s="30"/>
      <c r="F65" s="30"/>
      <c r="G65" s="30"/>
    </row>
    <row r="66" spans="5:7" ht="12.75">
      <c r="E66" s="120"/>
      <c r="F66" s="120"/>
      <c r="G66" s="120"/>
    </row>
    <row r="67" spans="5:7" ht="12.75">
      <c r="E67" s="30"/>
      <c r="F67" s="30"/>
      <c r="G67" s="30"/>
    </row>
    <row r="68" spans="5:7" ht="12.75">
      <c r="E68" s="120"/>
      <c r="F68" s="120"/>
      <c r="G68" s="120"/>
    </row>
    <row r="69" spans="5:7" ht="12.75">
      <c r="E69" s="30"/>
      <c r="F69" s="30"/>
      <c r="G69" s="30"/>
    </row>
    <row r="70" spans="5:7" ht="12.75">
      <c r="E70" s="120"/>
      <c r="F70" s="120"/>
      <c r="G70" s="120"/>
    </row>
    <row r="71" spans="5:7" ht="12.75">
      <c r="E71" s="30"/>
      <c r="F71" s="30"/>
      <c r="G71" s="30"/>
    </row>
    <row r="72" spans="5:7" ht="12.75">
      <c r="E72" s="120"/>
      <c r="F72" s="120"/>
      <c r="G72" s="120"/>
    </row>
    <row r="73" spans="5:7" ht="12.75">
      <c r="E73" s="120"/>
      <c r="F73" s="120"/>
      <c r="G73" s="120"/>
    </row>
    <row r="74" spans="5:7" ht="12.75">
      <c r="E74" s="30"/>
      <c r="F74" s="30"/>
      <c r="G74" s="30"/>
    </row>
    <row r="75" spans="5:7" ht="12.75">
      <c r="E75" s="30"/>
      <c r="F75" s="30"/>
      <c r="G75" s="30"/>
    </row>
    <row r="76" spans="5:7" ht="12.75">
      <c r="E76" s="120"/>
      <c r="F76" s="120"/>
      <c r="G76" s="120"/>
    </row>
    <row r="77" spans="5:7" ht="12.75">
      <c r="E77" s="30"/>
      <c r="F77" s="30"/>
      <c r="G77" s="30"/>
    </row>
    <row r="78" spans="5:7" ht="12.75">
      <c r="E78" s="30"/>
      <c r="F78" s="30"/>
      <c r="G78" s="30"/>
    </row>
    <row r="79" spans="5:7" ht="12.75">
      <c r="E79" s="30"/>
      <c r="F79" s="30"/>
      <c r="G79" s="30"/>
    </row>
    <row r="80" spans="5:7" ht="12.75">
      <c r="E80" s="30"/>
      <c r="F80" s="30"/>
      <c r="G80" s="30"/>
    </row>
    <row r="81" spans="5:7" ht="12.75">
      <c r="E81" s="30"/>
      <c r="F81" s="30"/>
      <c r="G81" s="30"/>
    </row>
  </sheetData>
  <sheetProtection/>
  <mergeCells count="8">
    <mergeCell ref="G6:H6"/>
    <mergeCell ref="A5:H5"/>
    <mergeCell ref="B6:B7"/>
    <mergeCell ref="A6:A7"/>
    <mergeCell ref="E6:E7"/>
    <mergeCell ref="F6:F7"/>
    <mergeCell ref="D6:D7"/>
    <mergeCell ref="C6:C7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3">
      <selection activeCell="N23" sqref="N23"/>
    </sheetView>
  </sheetViews>
  <sheetFormatPr defaultColWidth="9.00390625" defaultRowHeight="12.75"/>
  <cols>
    <col min="1" max="1" width="4.625" style="9" customWidth="1"/>
    <col min="2" max="2" width="7.00390625" style="9" customWidth="1"/>
    <col min="3" max="3" width="4.375" style="9" bestFit="1" customWidth="1"/>
    <col min="4" max="4" width="38.75390625" style="9" customWidth="1"/>
    <col min="5" max="5" width="12.25390625" style="0" bestFit="1" customWidth="1"/>
    <col min="6" max="6" width="12.25390625" style="0" customWidth="1"/>
    <col min="7" max="7" width="12.625" style="0" customWidth="1"/>
    <col min="8" max="8" width="6.00390625" style="313" customWidth="1"/>
  </cols>
  <sheetData>
    <row r="1" spans="5:7" ht="12.75">
      <c r="E1" s="64"/>
      <c r="F1" s="64" t="s">
        <v>489</v>
      </c>
      <c r="G1" s="64"/>
    </row>
    <row r="2" spans="5:7" ht="12.75">
      <c r="E2" s="64"/>
      <c r="F2" s="64" t="s">
        <v>352</v>
      </c>
      <c r="G2" s="64"/>
    </row>
    <row r="3" spans="5:7" ht="12.75">
      <c r="E3" s="64"/>
      <c r="F3" s="64" t="s">
        <v>354</v>
      </c>
      <c r="G3" s="64"/>
    </row>
    <row r="4" spans="5:7" ht="12.75">
      <c r="E4" s="64"/>
      <c r="F4" s="64" t="s">
        <v>371</v>
      </c>
      <c r="G4" s="64"/>
    </row>
    <row r="5" spans="1:4" ht="17.25" customHeight="1">
      <c r="A5" s="403" t="s">
        <v>496</v>
      </c>
      <c r="B5" s="403"/>
      <c r="C5" s="403"/>
      <c r="D5" s="403"/>
    </row>
    <row r="6" spans="1:8" s="9" customFormat="1" ht="18.75" customHeight="1">
      <c r="A6" s="408" t="s">
        <v>15</v>
      </c>
      <c r="B6" s="408" t="s">
        <v>16</v>
      </c>
      <c r="C6" s="408" t="s">
        <v>17</v>
      </c>
      <c r="D6" s="408" t="s">
        <v>18</v>
      </c>
      <c r="E6" s="404" t="s">
        <v>169</v>
      </c>
      <c r="F6" s="404" t="s">
        <v>239</v>
      </c>
      <c r="G6" s="406" t="s">
        <v>7</v>
      </c>
      <c r="H6" s="407"/>
    </row>
    <row r="7" spans="1:8" s="9" customFormat="1" ht="17.25" customHeight="1">
      <c r="A7" s="409"/>
      <c r="B7" s="409"/>
      <c r="C7" s="409"/>
      <c r="D7" s="409"/>
      <c r="E7" s="405"/>
      <c r="F7" s="405"/>
      <c r="G7" s="314" t="s">
        <v>8</v>
      </c>
      <c r="H7" s="95" t="s">
        <v>492</v>
      </c>
    </row>
    <row r="8" spans="1:8" s="8" customFormat="1" ht="21" customHeight="1">
      <c r="A8" s="36" t="s">
        <v>98</v>
      </c>
      <c r="B8" s="6"/>
      <c r="C8" s="26"/>
      <c r="D8" s="25" t="s">
        <v>99</v>
      </c>
      <c r="E8" s="48">
        <f>E12+E9</f>
        <v>6995920</v>
      </c>
      <c r="F8" s="48">
        <f>F12+F9</f>
        <v>7040920</v>
      </c>
      <c r="G8" s="48">
        <f>G12+G9</f>
        <v>932274.71</v>
      </c>
      <c r="H8" s="232">
        <f>G8/F8*100</f>
        <v>13.24080816143345</v>
      </c>
    </row>
    <row r="9" spans="1:8" s="241" customFormat="1" ht="21" customHeight="1">
      <c r="A9" s="276"/>
      <c r="B9" s="277">
        <v>60013</v>
      </c>
      <c r="C9" s="278"/>
      <c r="D9" s="279" t="s">
        <v>42</v>
      </c>
      <c r="E9" s="263">
        <f aca="true" t="shared" si="0" ref="E9:G10">SUM(E10)</f>
        <v>0</v>
      </c>
      <c r="F9" s="263">
        <f t="shared" si="0"/>
        <v>19600</v>
      </c>
      <c r="G9" s="263">
        <f t="shared" si="0"/>
        <v>0</v>
      </c>
      <c r="H9" s="95">
        <f aca="true" t="shared" si="1" ref="H9:H73">G9/F9*100</f>
        <v>0</v>
      </c>
    </row>
    <row r="10" spans="1:8" s="241" customFormat="1" ht="45">
      <c r="A10" s="276"/>
      <c r="B10" s="277"/>
      <c r="C10" s="278">
        <v>6300</v>
      </c>
      <c r="D10" s="246" t="s">
        <v>432</v>
      </c>
      <c r="E10" s="263">
        <f t="shared" si="0"/>
        <v>0</v>
      </c>
      <c r="F10" s="263">
        <f t="shared" si="0"/>
        <v>19600</v>
      </c>
      <c r="G10" s="263">
        <f t="shared" si="0"/>
        <v>0</v>
      </c>
      <c r="H10" s="95">
        <f t="shared" si="1"/>
        <v>0</v>
      </c>
    </row>
    <row r="11" spans="1:8" s="285" customFormat="1" ht="56.25">
      <c r="A11" s="280"/>
      <c r="B11" s="281"/>
      <c r="C11" s="282"/>
      <c r="D11" s="283" t="s">
        <v>433</v>
      </c>
      <c r="E11" s="284">
        <v>0</v>
      </c>
      <c r="F11" s="284">
        <v>19600</v>
      </c>
      <c r="G11" s="284">
        <v>0</v>
      </c>
      <c r="H11" s="289">
        <f t="shared" si="1"/>
        <v>0</v>
      </c>
    </row>
    <row r="12" spans="1:8" s="30" customFormat="1" ht="21" customHeight="1">
      <c r="A12" s="75"/>
      <c r="B12" s="76" t="s">
        <v>100</v>
      </c>
      <c r="C12" s="83"/>
      <c r="D12" s="14" t="s">
        <v>101</v>
      </c>
      <c r="E12" s="62">
        <f>SUM(E13,E30)</f>
        <v>6995920</v>
      </c>
      <c r="F12" s="62">
        <f>SUM(F13,F30)</f>
        <v>7021320</v>
      </c>
      <c r="G12" s="62">
        <f>SUM(G13,G30)</f>
        <v>932274.71</v>
      </c>
      <c r="H12" s="95">
        <f t="shared" si="1"/>
        <v>13.27776984954396</v>
      </c>
    </row>
    <row r="13" spans="1:8" s="30" customFormat="1" ht="21" customHeight="1">
      <c r="A13" s="81"/>
      <c r="B13" s="57"/>
      <c r="C13" s="83">
        <v>6050</v>
      </c>
      <c r="D13" s="14" t="s">
        <v>97</v>
      </c>
      <c r="E13" s="62">
        <f>SUM(E14:E29)</f>
        <v>6980920</v>
      </c>
      <c r="F13" s="62">
        <f>SUM(F14:F29)</f>
        <v>7006320</v>
      </c>
      <c r="G13" s="62">
        <f>SUM(G14:G29)</f>
        <v>918122.71</v>
      </c>
      <c r="H13" s="95">
        <f t="shared" si="1"/>
        <v>13.104207486954635</v>
      </c>
    </row>
    <row r="14" spans="1:8" s="290" customFormat="1" ht="21" customHeight="1">
      <c r="A14" s="286"/>
      <c r="B14" s="287"/>
      <c r="C14" s="288"/>
      <c r="D14" s="55" t="s">
        <v>434</v>
      </c>
      <c r="E14" s="97">
        <v>14120</v>
      </c>
      <c r="F14" s="289">
        <v>14120</v>
      </c>
      <c r="G14" s="289">
        <v>14120</v>
      </c>
      <c r="H14" s="289">
        <f t="shared" si="1"/>
        <v>100</v>
      </c>
    </row>
    <row r="15" spans="1:8" s="290" customFormat="1" ht="21" customHeight="1">
      <c r="A15" s="286"/>
      <c r="B15" s="287"/>
      <c r="C15" s="288"/>
      <c r="D15" s="55" t="s">
        <v>435</v>
      </c>
      <c r="E15" s="97">
        <v>3800</v>
      </c>
      <c r="F15" s="289">
        <v>3800</v>
      </c>
      <c r="G15" s="289">
        <v>3794.88</v>
      </c>
      <c r="H15" s="289">
        <f t="shared" si="1"/>
        <v>99.86526315789473</v>
      </c>
    </row>
    <row r="16" spans="1:8" s="290" customFormat="1" ht="21" customHeight="1">
      <c r="A16" s="286"/>
      <c r="B16" s="287"/>
      <c r="C16" s="288"/>
      <c r="D16" s="55" t="s">
        <v>436</v>
      </c>
      <c r="E16" s="97">
        <v>18000</v>
      </c>
      <c r="F16" s="289">
        <v>18000</v>
      </c>
      <c r="G16" s="289">
        <v>0</v>
      </c>
      <c r="H16" s="289">
        <f t="shared" si="1"/>
        <v>0</v>
      </c>
    </row>
    <row r="17" spans="1:8" s="290" customFormat="1" ht="21" customHeight="1">
      <c r="A17" s="286"/>
      <c r="B17" s="287"/>
      <c r="C17" s="288"/>
      <c r="D17" s="55" t="s">
        <v>437</v>
      </c>
      <c r="E17" s="97">
        <v>810000</v>
      </c>
      <c r="F17" s="289">
        <v>830000</v>
      </c>
      <c r="G17" s="289">
        <v>823856.74</v>
      </c>
      <c r="H17" s="289">
        <f t="shared" si="1"/>
        <v>99.25984819277109</v>
      </c>
    </row>
    <row r="18" spans="1:8" s="290" customFormat="1" ht="23.25" customHeight="1">
      <c r="A18" s="286"/>
      <c r="B18" s="287"/>
      <c r="C18" s="288"/>
      <c r="D18" s="55" t="s">
        <v>438</v>
      </c>
      <c r="E18" s="97">
        <v>1500000</v>
      </c>
      <c r="F18" s="289">
        <v>1525000</v>
      </c>
      <c r="G18" s="289">
        <v>140.7</v>
      </c>
      <c r="H18" s="289">
        <f t="shared" si="1"/>
        <v>0.009226229508196722</v>
      </c>
    </row>
    <row r="19" spans="1:8" s="290" customFormat="1" ht="21" customHeight="1">
      <c r="A19" s="286"/>
      <c r="B19" s="287"/>
      <c r="C19" s="288"/>
      <c r="D19" s="55" t="s">
        <v>439</v>
      </c>
      <c r="E19" s="97">
        <v>340000</v>
      </c>
      <c r="F19" s="289">
        <v>340000</v>
      </c>
      <c r="G19" s="289">
        <v>0</v>
      </c>
      <c r="H19" s="289">
        <f t="shared" si="1"/>
        <v>0</v>
      </c>
    </row>
    <row r="20" spans="1:8" s="290" customFormat="1" ht="101.25">
      <c r="A20" s="286"/>
      <c r="B20" s="287"/>
      <c r="C20" s="288"/>
      <c r="D20" s="55" t="s">
        <v>440</v>
      </c>
      <c r="E20" s="97">
        <v>205000</v>
      </c>
      <c r="F20" s="97">
        <v>205000</v>
      </c>
      <c r="G20" s="289">
        <v>15048.7</v>
      </c>
      <c r="H20" s="289">
        <f t="shared" si="1"/>
        <v>7.340829268292683</v>
      </c>
    </row>
    <row r="21" spans="1:8" s="290" customFormat="1" ht="33.75">
      <c r="A21" s="286"/>
      <c r="B21" s="287"/>
      <c r="C21" s="288"/>
      <c r="D21" s="55" t="s">
        <v>441</v>
      </c>
      <c r="E21" s="97">
        <v>340000</v>
      </c>
      <c r="F21" s="289">
        <v>340000</v>
      </c>
      <c r="G21" s="289">
        <v>0</v>
      </c>
      <c r="H21" s="289">
        <f t="shared" si="1"/>
        <v>0</v>
      </c>
    </row>
    <row r="22" spans="1:8" s="290" customFormat="1" ht="45">
      <c r="A22" s="286"/>
      <c r="B22" s="287"/>
      <c r="C22" s="288"/>
      <c r="D22" s="55" t="s">
        <v>442</v>
      </c>
      <c r="E22" s="97">
        <v>500000</v>
      </c>
      <c r="F22" s="289">
        <v>500000</v>
      </c>
      <c r="G22" s="289">
        <v>12498.9</v>
      </c>
      <c r="H22" s="289">
        <f t="shared" si="1"/>
        <v>2.49978</v>
      </c>
    </row>
    <row r="23" spans="1:8" s="290" customFormat="1" ht="56.25">
      <c r="A23" s="286"/>
      <c r="B23" s="287"/>
      <c r="C23" s="288"/>
      <c r="D23" s="55" t="s">
        <v>490</v>
      </c>
      <c r="E23" s="97">
        <v>250000</v>
      </c>
      <c r="F23" s="289">
        <v>250000</v>
      </c>
      <c r="G23" s="289">
        <v>373.63</v>
      </c>
      <c r="H23" s="289">
        <f t="shared" si="1"/>
        <v>0.149452</v>
      </c>
    </row>
    <row r="24" spans="1:8" s="290" customFormat="1" ht="21" customHeight="1">
      <c r="A24" s="286"/>
      <c r="B24" s="287"/>
      <c r="C24" s="288"/>
      <c r="D24" s="55" t="s">
        <v>443</v>
      </c>
      <c r="E24" s="97">
        <v>250000</v>
      </c>
      <c r="F24" s="289">
        <v>230400</v>
      </c>
      <c r="G24" s="289">
        <v>861.36</v>
      </c>
      <c r="H24" s="289">
        <f t="shared" si="1"/>
        <v>0.3738541666666667</v>
      </c>
    </row>
    <row r="25" spans="1:8" s="290" customFormat="1" ht="33.75">
      <c r="A25" s="286"/>
      <c r="B25" s="287"/>
      <c r="C25" s="288"/>
      <c r="D25" s="55" t="s">
        <v>444</v>
      </c>
      <c r="E25" s="97">
        <v>800000</v>
      </c>
      <c r="F25" s="289">
        <v>800000</v>
      </c>
      <c r="G25" s="289">
        <v>1152.9</v>
      </c>
      <c r="H25" s="289">
        <f t="shared" si="1"/>
        <v>0.1441125</v>
      </c>
    </row>
    <row r="26" spans="1:8" s="290" customFormat="1" ht="45">
      <c r="A26" s="286"/>
      <c r="B26" s="287"/>
      <c r="C26" s="288"/>
      <c r="D26" s="55" t="s">
        <v>445</v>
      </c>
      <c r="E26" s="97">
        <v>700000</v>
      </c>
      <c r="F26" s="289">
        <v>700000</v>
      </c>
      <c r="G26" s="289">
        <v>19154</v>
      </c>
      <c r="H26" s="289">
        <f t="shared" si="1"/>
        <v>2.736285714285714</v>
      </c>
    </row>
    <row r="27" spans="1:8" s="290" customFormat="1" ht="21" customHeight="1">
      <c r="A27" s="286"/>
      <c r="B27" s="287"/>
      <c r="C27" s="288"/>
      <c r="D27" s="55" t="s">
        <v>446</v>
      </c>
      <c r="E27" s="97">
        <v>700000</v>
      </c>
      <c r="F27" s="289">
        <v>700000</v>
      </c>
      <c r="G27" s="289">
        <v>0</v>
      </c>
      <c r="H27" s="289">
        <f t="shared" si="1"/>
        <v>0</v>
      </c>
    </row>
    <row r="28" spans="1:8" s="290" customFormat="1" ht="45">
      <c r="A28" s="286"/>
      <c r="B28" s="287"/>
      <c r="C28" s="288"/>
      <c r="D28" s="55" t="s">
        <v>447</v>
      </c>
      <c r="E28" s="97">
        <v>500000</v>
      </c>
      <c r="F28" s="289">
        <v>500000</v>
      </c>
      <c r="G28" s="289">
        <v>24520.9</v>
      </c>
      <c r="H28" s="289">
        <f t="shared" si="1"/>
        <v>4.90418</v>
      </c>
    </row>
    <row r="29" spans="1:8" s="290" customFormat="1" ht="22.5">
      <c r="A29" s="286"/>
      <c r="B29" s="287"/>
      <c r="C29" s="288"/>
      <c r="D29" s="55" t="s">
        <v>448</v>
      </c>
      <c r="E29" s="97">
        <v>50000</v>
      </c>
      <c r="F29" s="289">
        <v>50000</v>
      </c>
      <c r="G29" s="289">
        <v>2600</v>
      </c>
      <c r="H29" s="289">
        <f t="shared" si="1"/>
        <v>5.2</v>
      </c>
    </row>
    <row r="30" spans="1:8" s="30" customFormat="1" ht="24" customHeight="1">
      <c r="A30" s="81"/>
      <c r="B30" s="57"/>
      <c r="C30" s="83">
        <v>6060</v>
      </c>
      <c r="D30" s="14" t="s">
        <v>120</v>
      </c>
      <c r="E30" s="95">
        <f>SUM(E31)</f>
        <v>15000</v>
      </c>
      <c r="F30" s="95">
        <f>SUM(F31)</f>
        <v>15000</v>
      </c>
      <c r="G30" s="95">
        <f>SUM(G31)</f>
        <v>14152</v>
      </c>
      <c r="H30" s="95">
        <f t="shared" si="1"/>
        <v>94.34666666666666</v>
      </c>
    </row>
    <row r="31" spans="1:8" s="290" customFormat="1" ht="21" customHeight="1">
      <c r="A31" s="286"/>
      <c r="B31" s="287"/>
      <c r="C31" s="288"/>
      <c r="D31" s="55" t="s">
        <v>449</v>
      </c>
      <c r="E31" s="97">
        <v>15000</v>
      </c>
      <c r="F31" s="289">
        <v>15000</v>
      </c>
      <c r="G31" s="289">
        <v>14152</v>
      </c>
      <c r="H31" s="289">
        <f t="shared" si="1"/>
        <v>94.34666666666666</v>
      </c>
    </row>
    <row r="32" spans="1:8" s="291" customFormat="1" ht="21" customHeight="1">
      <c r="A32" s="36" t="s">
        <v>23</v>
      </c>
      <c r="B32" s="6"/>
      <c r="C32" s="26"/>
      <c r="D32" s="25" t="s">
        <v>24</v>
      </c>
      <c r="E32" s="19">
        <f>SUM(E40,E33,E37)</f>
        <v>725000</v>
      </c>
      <c r="F32" s="19">
        <f>SUM(F40,F33,F37)</f>
        <v>1005000</v>
      </c>
      <c r="G32" s="19">
        <f>SUM(G40,G33,G37)</f>
        <v>611140.15</v>
      </c>
      <c r="H32" s="232">
        <f t="shared" si="1"/>
        <v>60.80996517412935</v>
      </c>
    </row>
    <row r="33" spans="1:8" s="241" customFormat="1" ht="21" customHeight="1">
      <c r="A33" s="276"/>
      <c r="B33" s="277">
        <v>70005</v>
      </c>
      <c r="C33" s="278"/>
      <c r="D33" s="46" t="s">
        <v>180</v>
      </c>
      <c r="E33" s="260">
        <f>SUM(E34)</f>
        <v>125000</v>
      </c>
      <c r="F33" s="260">
        <f>SUM(F34)</f>
        <v>125000</v>
      </c>
      <c r="G33" s="260">
        <f>SUM(G34)</f>
        <v>0</v>
      </c>
      <c r="H33" s="95">
        <f t="shared" si="1"/>
        <v>0</v>
      </c>
    </row>
    <row r="34" spans="1:8" s="241" customFormat="1" ht="21" customHeight="1">
      <c r="A34" s="276"/>
      <c r="B34" s="277"/>
      <c r="C34" s="278">
        <v>6050</v>
      </c>
      <c r="D34" s="14" t="s">
        <v>97</v>
      </c>
      <c r="E34" s="260">
        <f>SUM(E35:E36)</f>
        <v>125000</v>
      </c>
      <c r="F34" s="260">
        <f>SUM(F35:F36)</f>
        <v>125000</v>
      </c>
      <c r="G34" s="260">
        <f>SUM(G35:G36)</f>
        <v>0</v>
      </c>
      <c r="H34" s="95">
        <f t="shared" si="1"/>
        <v>0</v>
      </c>
    </row>
    <row r="35" spans="1:8" s="285" customFormat="1" ht="21" customHeight="1">
      <c r="A35" s="280"/>
      <c r="B35" s="281"/>
      <c r="C35" s="282"/>
      <c r="D35" s="283" t="s">
        <v>450</v>
      </c>
      <c r="E35" s="292">
        <v>65000</v>
      </c>
      <c r="F35" s="292">
        <v>65000</v>
      </c>
      <c r="G35" s="292">
        <v>0</v>
      </c>
      <c r="H35" s="289">
        <f t="shared" si="1"/>
        <v>0</v>
      </c>
    </row>
    <row r="36" spans="1:8" s="285" customFormat="1" ht="21" customHeight="1">
      <c r="A36" s="280"/>
      <c r="B36" s="281"/>
      <c r="C36" s="282"/>
      <c r="D36" s="283" t="s">
        <v>451</v>
      </c>
      <c r="E36" s="292">
        <v>60000</v>
      </c>
      <c r="F36" s="292">
        <v>60000</v>
      </c>
      <c r="G36" s="292">
        <v>0</v>
      </c>
      <c r="H36" s="289">
        <f t="shared" si="1"/>
        <v>0</v>
      </c>
    </row>
    <row r="37" spans="1:8" s="285" customFormat="1" ht="21" customHeight="1">
      <c r="A37" s="276"/>
      <c r="B37" s="277">
        <v>70021</v>
      </c>
      <c r="C37" s="278"/>
      <c r="D37" s="46" t="s">
        <v>213</v>
      </c>
      <c r="E37" s="260">
        <f aca="true" t="shared" si="2" ref="E37:G38">SUM(E38)</f>
        <v>0</v>
      </c>
      <c r="F37" s="260">
        <f t="shared" si="2"/>
        <v>280000</v>
      </c>
      <c r="G37" s="260">
        <f t="shared" si="2"/>
        <v>280000</v>
      </c>
      <c r="H37" s="95">
        <f t="shared" si="1"/>
        <v>100</v>
      </c>
    </row>
    <row r="38" spans="1:8" s="285" customFormat="1" ht="45">
      <c r="A38" s="280"/>
      <c r="B38" s="281"/>
      <c r="C38" s="278">
        <v>6010</v>
      </c>
      <c r="D38" s="14" t="s">
        <v>14</v>
      </c>
      <c r="E38" s="260">
        <f t="shared" si="2"/>
        <v>0</v>
      </c>
      <c r="F38" s="260">
        <f t="shared" si="2"/>
        <v>280000</v>
      </c>
      <c r="G38" s="260">
        <f t="shared" si="2"/>
        <v>280000</v>
      </c>
      <c r="H38" s="95">
        <f t="shared" si="1"/>
        <v>100</v>
      </c>
    </row>
    <row r="39" spans="1:8" s="285" customFormat="1" ht="24" customHeight="1">
      <c r="A39" s="280"/>
      <c r="B39" s="281"/>
      <c r="C39" s="282"/>
      <c r="D39" s="283" t="s">
        <v>452</v>
      </c>
      <c r="E39" s="292">
        <v>0</v>
      </c>
      <c r="F39" s="292">
        <v>280000</v>
      </c>
      <c r="G39" s="292">
        <v>280000</v>
      </c>
      <c r="H39" s="289">
        <f t="shared" si="1"/>
        <v>100</v>
      </c>
    </row>
    <row r="40" spans="1:8" s="30" customFormat="1" ht="21" customHeight="1">
      <c r="A40" s="75"/>
      <c r="B40" s="76">
        <v>70095</v>
      </c>
      <c r="C40" s="83"/>
      <c r="D40" s="14" t="s">
        <v>21</v>
      </c>
      <c r="E40" s="89">
        <f>SUM(E41,)</f>
        <v>600000</v>
      </c>
      <c r="F40" s="89">
        <f>SUM(F41,)</f>
        <v>600000</v>
      </c>
      <c r="G40" s="89">
        <f>SUM(G41,)</f>
        <v>331140.15</v>
      </c>
      <c r="H40" s="95">
        <f t="shared" si="1"/>
        <v>55.190025000000006</v>
      </c>
    </row>
    <row r="41" spans="1:8" s="30" customFormat="1" ht="21" customHeight="1">
      <c r="A41" s="75"/>
      <c r="B41" s="76"/>
      <c r="C41" s="77">
        <v>6050</v>
      </c>
      <c r="D41" s="14" t="s">
        <v>97</v>
      </c>
      <c r="E41" s="89">
        <f>SUM(E42:E43)</f>
        <v>600000</v>
      </c>
      <c r="F41" s="89">
        <f>SUM(F42:F43)</f>
        <v>600000</v>
      </c>
      <c r="G41" s="89">
        <f>SUM(G42:G43)</f>
        <v>331140.15</v>
      </c>
      <c r="H41" s="95">
        <f t="shared" si="1"/>
        <v>55.190025000000006</v>
      </c>
    </row>
    <row r="42" spans="1:8" s="30" customFormat="1" ht="21" customHeight="1">
      <c r="A42" s="293"/>
      <c r="B42" s="287"/>
      <c r="C42" s="294"/>
      <c r="D42" s="55" t="s">
        <v>453</v>
      </c>
      <c r="E42" s="97">
        <v>400000</v>
      </c>
      <c r="F42" s="289">
        <v>400000</v>
      </c>
      <c r="G42" s="289">
        <v>331140.15</v>
      </c>
      <c r="H42" s="289">
        <f t="shared" si="1"/>
        <v>82.7850375</v>
      </c>
    </row>
    <row r="43" spans="1:8" s="30" customFormat="1" ht="22.5">
      <c r="A43" s="293"/>
      <c r="B43" s="287"/>
      <c r="C43" s="294"/>
      <c r="D43" s="55" t="s">
        <v>454</v>
      </c>
      <c r="E43" s="97">
        <v>200000</v>
      </c>
      <c r="F43" s="289">
        <v>200000</v>
      </c>
      <c r="G43" s="289">
        <v>0</v>
      </c>
      <c r="H43" s="289">
        <f t="shared" si="1"/>
        <v>0</v>
      </c>
    </row>
    <row r="44" spans="1:8" s="49" customFormat="1" ht="21" customHeight="1">
      <c r="A44" s="36">
        <v>750</v>
      </c>
      <c r="B44" s="6"/>
      <c r="C44" s="13"/>
      <c r="D44" s="25" t="s">
        <v>107</v>
      </c>
      <c r="E44" s="51">
        <f aca="true" t="shared" si="3" ref="E44:G45">E45</f>
        <v>95000</v>
      </c>
      <c r="F44" s="51">
        <f t="shared" si="3"/>
        <v>95000</v>
      </c>
      <c r="G44" s="51">
        <f t="shared" si="3"/>
        <v>0</v>
      </c>
      <c r="H44" s="232">
        <f t="shared" si="1"/>
        <v>0</v>
      </c>
    </row>
    <row r="45" spans="1:8" s="30" customFormat="1" ht="21" customHeight="1">
      <c r="A45" s="75"/>
      <c r="B45" s="86" t="s">
        <v>33</v>
      </c>
      <c r="C45" s="90"/>
      <c r="D45" s="46" t="s">
        <v>34</v>
      </c>
      <c r="E45" s="95">
        <f t="shared" si="3"/>
        <v>95000</v>
      </c>
      <c r="F45" s="95">
        <f t="shared" si="3"/>
        <v>95000</v>
      </c>
      <c r="G45" s="95">
        <f t="shared" si="3"/>
        <v>0</v>
      </c>
      <c r="H45" s="95">
        <f t="shared" si="1"/>
        <v>0</v>
      </c>
    </row>
    <row r="46" spans="1:8" s="30" customFormat="1" ht="22.5">
      <c r="A46" s="75"/>
      <c r="B46" s="57"/>
      <c r="C46" s="78">
        <v>6060</v>
      </c>
      <c r="D46" s="14" t="s">
        <v>120</v>
      </c>
      <c r="E46" s="95">
        <f>SUM(E47)</f>
        <v>95000</v>
      </c>
      <c r="F46" s="95">
        <f>SUM(F47)</f>
        <v>95000</v>
      </c>
      <c r="G46" s="95">
        <f>SUM(G47)</f>
        <v>0</v>
      </c>
      <c r="H46" s="95">
        <f t="shared" si="1"/>
        <v>0</v>
      </c>
    </row>
    <row r="47" spans="1:8" s="290" customFormat="1" ht="24.75" customHeight="1">
      <c r="A47" s="293"/>
      <c r="B47" s="287"/>
      <c r="C47" s="294"/>
      <c r="D47" s="55" t="s">
        <v>455</v>
      </c>
      <c r="E47" s="97">
        <v>95000</v>
      </c>
      <c r="F47" s="289">
        <v>95000</v>
      </c>
      <c r="G47" s="289">
        <v>0</v>
      </c>
      <c r="H47" s="289">
        <f t="shared" si="1"/>
        <v>0</v>
      </c>
    </row>
    <row r="48" spans="1:8" s="233" customFormat="1" ht="24.75" customHeight="1">
      <c r="A48" s="227">
        <v>754</v>
      </c>
      <c r="B48" s="228"/>
      <c r="C48" s="295"/>
      <c r="D48" s="44" t="s">
        <v>38</v>
      </c>
      <c r="E48" s="232">
        <f>SUM(E49,E52,E55)</f>
        <v>150000</v>
      </c>
      <c r="F48" s="232">
        <f>SUM(F49,F52,F55)</f>
        <v>300170</v>
      </c>
      <c r="G48" s="232">
        <f>SUM(G49,G52,G55)</f>
        <v>169.88</v>
      </c>
      <c r="H48" s="232">
        <f t="shared" si="1"/>
        <v>0.056594596395375944</v>
      </c>
    </row>
    <row r="49" spans="1:8" s="241" customFormat="1" ht="21.75" customHeight="1">
      <c r="A49" s="276"/>
      <c r="B49" s="244">
        <v>75411</v>
      </c>
      <c r="C49" s="245"/>
      <c r="D49" s="246" t="s">
        <v>456</v>
      </c>
      <c r="E49" s="271">
        <f aca="true" t="shared" si="4" ref="E49:G50">SUM(E50)</f>
        <v>0</v>
      </c>
      <c r="F49" s="271">
        <f t="shared" si="4"/>
        <v>150000</v>
      </c>
      <c r="G49" s="271">
        <f t="shared" si="4"/>
        <v>0</v>
      </c>
      <c r="H49" s="95">
        <f t="shared" si="1"/>
        <v>0</v>
      </c>
    </row>
    <row r="50" spans="1:8" s="241" customFormat="1" ht="45">
      <c r="A50" s="276"/>
      <c r="B50" s="244"/>
      <c r="C50" s="245">
        <v>6620</v>
      </c>
      <c r="D50" s="246" t="s">
        <v>457</v>
      </c>
      <c r="E50" s="271">
        <f t="shared" si="4"/>
        <v>0</v>
      </c>
      <c r="F50" s="271">
        <f t="shared" si="4"/>
        <v>150000</v>
      </c>
      <c r="G50" s="271">
        <f t="shared" si="4"/>
        <v>0</v>
      </c>
      <c r="H50" s="95">
        <f t="shared" si="1"/>
        <v>0</v>
      </c>
    </row>
    <row r="51" spans="1:8" s="241" customFormat="1" ht="45">
      <c r="A51" s="276"/>
      <c r="B51" s="277"/>
      <c r="C51" s="296"/>
      <c r="D51" s="299" t="s">
        <v>458</v>
      </c>
      <c r="E51" s="271">
        <v>0</v>
      </c>
      <c r="F51" s="271">
        <v>150000</v>
      </c>
      <c r="G51" s="289">
        <v>0</v>
      </c>
      <c r="H51" s="289">
        <f t="shared" si="1"/>
        <v>0</v>
      </c>
    </row>
    <row r="52" spans="1:8" s="241" customFormat="1" ht="21" customHeight="1">
      <c r="A52" s="276"/>
      <c r="B52" s="277">
        <v>75412</v>
      </c>
      <c r="C52" s="297"/>
      <c r="D52" s="46" t="s">
        <v>125</v>
      </c>
      <c r="E52" s="271">
        <f aca="true" t="shared" si="5" ref="E52:G53">SUM(E53)</f>
        <v>0</v>
      </c>
      <c r="F52" s="271">
        <f t="shared" si="5"/>
        <v>170</v>
      </c>
      <c r="G52" s="271">
        <f t="shared" si="5"/>
        <v>169.88</v>
      </c>
      <c r="H52" s="95">
        <f t="shared" si="1"/>
        <v>99.92941176470588</v>
      </c>
    </row>
    <row r="53" spans="1:8" s="241" customFormat="1" ht="21" customHeight="1">
      <c r="A53" s="276"/>
      <c r="B53" s="277"/>
      <c r="C53" s="297">
        <v>6050</v>
      </c>
      <c r="D53" s="14" t="s">
        <v>97</v>
      </c>
      <c r="E53" s="271">
        <f t="shared" si="5"/>
        <v>0</v>
      </c>
      <c r="F53" s="271">
        <f t="shared" si="5"/>
        <v>170</v>
      </c>
      <c r="G53" s="271">
        <f t="shared" si="5"/>
        <v>169.88</v>
      </c>
      <c r="H53" s="95">
        <f t="shared" si="1"/>
        <v>99.92941176470588</v>
      </c>
    </row>
    <row r="54" spans="1:8" s="285" customFormat="1" ht="33.75">
      <c r="A54" s="280"/>
      <c r="B54" s="281"/>
      <c r="C54" s="298"/>
      <c r="D54" s="299" t="s">
        <v>459</v>
      </c>
      <c r="E54" s="289">
        <v>0</v>
      </c>
      <c r="F54" s="289">
        <v>170</v>
      </c>
      <c r="G54" s="289">
        <v>169.88</v>
      </c>
      <c r="H54" s="289">
        <f t="shared" si="1"/>
        <v>99.92941176470588</v>
      </c>
    </row>
    <row r="55" spans="1:8" s="241" customFormat="1" ht="21" customHeight="1">
      <c r="A55" s="276"/>
      <c r="B55" s="86" t="s">
        <v>126</v>
      </c>
      <c r="C55" s="90"/>
      <c r="D55" s="46" t="s">
        <v>21</v>
      </c>
      <c r="E55" s="271">
        <f aca="true" t="shared" si="6" ref="E55:G56">SUM(E56)</f>
        <v>150000</v>
      </c>
      <c r="F55" s="271">
        <f t="shared" si="6"/>
        <v>150000</v>
      </c>
      <c r="G55" s="271">
        <f t="shared" si="6"/>
        <v>0</v>
      </c>
      <c r="H55" s="95">
        <f t="shared" si="1"/>
        <v>0</v>
      </c>
    </row>
    <row r="56" spans="1:8" s="241" customFormat="1" ht="21" customHeight="1">
      <c r="A56" s="276"/>
      <c r="B56" s="277"/>
      <c r="C56" s="296">
        <v>6050</v>
      </c>
      <c r="D56" s="14" t="s">
        <v>97</v>
      </c>
      <c r="E56" s="271">
        <f t="shared" si="6"/>
        <v>150000</v>
      </c>
      <c r="F56" s="271">
        <f t="shared" si="6"/>
        <v>150000</v>
      </c>
      <c r="G56" s="271">
        <f t="shared" si="6"/>
        <v>0</v>
      </c>
      <c r="H56" s="95">
        <f t="shared" si="1"/>
        <v>0</v>
      </c>
    </row>
    <row r="57" spans="1:8" s="290" customFormat="1" ht="56.25">
      <c r="A57" s="293"/>
      <c r="B57" s="287"/>
      <c r="C57" s="294"/>
      <c r="D57" s="55" t="s">
        <v>497</v>
      </c>
      <c r="E57" s="97">
        <v>150000</v>
      </c>
      <c r="F57" s="289">
        <v>150000</v>
      </c>
      <c r="G57" s="289">
        <v>0</v>
      </c>
      <c r="H57" s="289">
        <f t="shared" si="1"/>
        <v>0</v>
      </c>
    </row>
    <row r="58" spans="1:8" s="49" customFormat="1" ht="21" customHeight="1">
      <c r="A58" s="36">
        <v>758</v>
      </c>
      <c r="B58" s="6"/>
      <c r="C58" s="13"/>
      <c r="D58" s="25" t="s">
        <v>68</v>
      </c>
      <c r="E58" s="51">
        <f>SUM(E59)</f>
        <v>870000</v>
      </c>
      <c r="F58" s="51">
        <f>SUM(F59)</f>
        <v>420000</v>
      </c>
      <c r="G58" s="51">
        <f>SUM(G59)</f>
        <v>0</v>
      </c>
      <c r="H58" s="232">
        <f t="shared" si="1"/>
        <v>0</v>
      </c>
    </row>
    <row r="59" spans="1:8" s="30" customFormat="1" ht="21" customHeight="1">
      <c r="A59" s="75"/>
      <c r="B59" s="57">
        <v>75818</v>
      </c>
      <c r="C59" s="78"/>
      <c r="D59" s="14" t="s">
        <v>132</v>
      </c>
      <c r="E59" s="95">
        <f>SUM(E60,)</f>
        <v>870000</v>
      </c>
      <c r="F59" s="95">
        <f>SUM(F60,)</f>
        <v>420000</v>
      </c>
      <c r="G59" s="95">
        <f>SUM(G60,)</f>
        <v>0</v>
      </c>
      <c r="H59" s="95">
        <f t="shared" si="1"/>
        <v>0</v>
      </c>
    </row>
    <row r="60" spans="1:8" s="30" customFormat="1" ht="21" customHeight="1">
      <c r="A60" s="75"/>
      <c r="B60" s="57"/>
      <c r="C60" s="78">
        <v>6800</v>
      </c>
      <c r="D60" s="14" t="s">
        <v>342</v>
      </c>
      <c r="E60" s="95">
        <f>SUM(E61:E64)</f>
        <v>870000</v>
      </c>
      <c r="F60" s="95">
        <f>SUM(F61:F64)</f>
        <v>420000</v>
      </c>
      <c r="G60" s="95">
        <f>SUM(G61:G64)</f>
        <v>0</v>
      </c>
      <c r="H60" s="95">
        <f t="shared" si="1"/>
        <v>0</v>
      </c>
    </row>
    <row r="61" spans="1:8" s="290" customFormat="1" ht="33.75">
      <c r="A61" s="293"/>
      <c r="B61" s="287"/>
      <c r="C61" s="294"/>
      <c r="D61" s="55" t="s">
        <v>460</v>
      </c>
      <c r="E61" s="97">
        <v>150000</v>
      </c>
      <c r="F61" s="289">
        <v>0</v>
      </c>
      <c r="G61" s="289">
        <v>0</v>
      </c>
      <c r="H61" s="289">
        <v>0</v>
      </c>
    </row>
    <row r="62" spans="1:8" s="290" customFormat="1" ht="78.75">
      <c r="A62" s="293"/>
      <c r="B62" s="287"/>
      <c r="C62" s="294"/>
      <c r="D62" s="55" t="s">
        <v>491</v>
      </c>
      <c r="E62" s="97">
        <v>400000</v>
      </c>
      <c r="F62" s="289">
        <v>400000</v>
      </c>
      <c r="G62" s="289">
        <v>0</v>
      </c>
      <c r="H62" s="289">
        <f t="shared" si="1"/>
        <v>0</v>
      </c>
    </row>
    <row r="63" spans="1:8" s="290" customFormat="1" ht="33.75">
      <c r="A63" s="293"/>
      <c r="B63" s="287"/>
      <c r="C63" s="294"/>
      <c r="D63" s="55" t="s">
        <v>461</v>
      </c>
      <c r="E63" s="97">
        <v>20000</v>
      </c>
      <c r="F63" s="289">
        <v>20000</v>
      </c>
      <c r="G63" s="289">
        <v>0</v>
      </c>
      <c r="H63" s="289">
        <f t="shared" si="1"/>
        <v>0</v>
      </c>
    </row>
    <row r="64" spans="1:8" s="290" customFormat="1" ht="56.25">
      <c r="A64" s="293"/>
      <c r="B64" s="287"/>
      <c r="C64" s="294"/>
      <c r="D64" s="55" t="s">
        <v>462</v>
      </c>
      <c r="E64" s="97">
        <v>300000</v>
      </c>
      <c r="F64" s="289">
        <v>0</v>
      </c>
      <c r="G64" s="289">
        <v>0</v>
      </c>
      <c r="H64" s="289">
        <v>0</v>
      </c>
    </row>
    <row r="65" spans="1:8" s="49" customFormat="1" ht="21" customHeight="1">
      <c r="A65" s="36">
        <v>801</v>
      </c>
      <c r="B65" s="6"/>
      <c r="C65" s="13"/>
      <c r="D65" s="25" t="s">
        <v>135</v>
      </c>
      <c r="E65" s="19">
        <f>SUM(,E69,E66)</f>
        <v>4220000</v>
      </c>
      <c r="F65" s="19">
        <f>SUM(,F69,F66)</f>
        <v>4220000</v>
      </c>
      <c r="G65" s="19">
        <f>SUM(,G69,G66)</f>
        <v>6100</v>
      </c>
      <c r="H65" s="232">
        <f t="shared" si="1"/>
        <v>0.14454976303317535</v>
      </c>
    </row>
    <row r="66" spans="1:8" s="241" customFormat="1" ht="21" customHeight="1">
      <c r="A66" s="276"/>
      <c r="B66" s="277">
        <v>80101</v>
      </c>
      <c r="C66" s="296"/>
      <c r="D66" s="279" t="s">
        <v>73</v>
      </c>
      <c r="E66" s="260">
        <f>SUM(E67)</f>
        <v>900000</v>
      </c>
      <c r="F66" s="260">
        <f>SUM(F68)</f>
        <v>900000</v>
      </c>
      <c r="G66" s="260">
        <f>SUM(G68)</f>
        <v>1220</v>
      </c>
      <c r="H66" s="95">
        <f t="shared" si="1"/>
        <v>0.13555555555555557</v>
      </c>
    </row>
    <row r="67" spans="1:8" s="241" customFormat="1" ht="21" customHeight="1">
      <c r="A67" s="276"/>
      <c r="B67" s="277"/>
      <c r="C67" s="296">
        <v>6050</v>
      </c>
      <c r="D67" s="14" t="s">
        <v>97</v>
      </c>
      <c r="E67" s="260">
        <f>SUM(E68)</f>
        <v>900000</v>
      </c>
      <c r="F67" s="260">
        <f>SUM(F68)</f>
        <v>900000</v>
      </c>
      <c r="G67" s="260">
        <f>SUM(G68)</f>
        <v>1220</v>
      </c>
      <c r="H67" s="95">
        <f t="shared" si="1"/>
        <v>0.13555555555555557</v>
      </c>
    </row>
    <row r="68" spans="1:8" s="241" customFormat="1" ht="56.25">
      <c r="A68" s="276"/>
      <c r="B68" s="277"/>
      <c r="C68" s="283"/>
      <c r="D68" s="283" t="s">
        <v>463</v>
      </c>
      <c r="E68" s="292">
        <v>900000</v>
      </c>
      <c r="F68" s="292">
        <v>900000</v>
      </c>
      <c r="G68" s="292">
        <v>1220</v>
      </c>
      <c r="H68" s="289">
        <f t="shared" si="1"/>
        <v>0.13555555555555557</v>
      </c>
    </row>
    <row r="69" spans="1:8" s="30" customFormat="1" ht="21" customHeight="1">
      <c r="A69" s="75"/>
      <c r="B69" s="57">
        <v>80110</v>
      </c>
      <c r="C69" s="78"/>
      <c r="D69" s="14" t="s">
        <v>74</v>
      </c>
      <c r="E69" s="89">
        <f>SUM(E70)</f>
        <v>3320000</v>
      </c>
      <c r="F69" s="89">
        <f>SUM(F70)</f>
        <v>3320000</v>
      </c>
      <c r="G69" s="89">
        <f>SUM(G70)</f>
        <v>4880</v>
      </c>
      <c r="H69" s="95">
        <f t="shared" si="1"/>
        <v>0.14698795180722893</v>
      </c>
    </row>
    <row r="70" spans="1:8" s="30" customFormat="1" ht="21" customHeight="1">
      <c r="A70" s="75"/>
      <c r="B70" s="57"/>
      <c r="C70" s="78">
        <v>6050</v>
      </c>
      <c r="D70" s="14" t="s">
        <v>97</v>
      </c>
      <c r="E70" s="89">
        <f>SUM(E71:E72)</f>
        <v>3320000</v>
      </c>
      <c r="F70" s="89">
        <f>SUM(F71:F72)</f>
        <v>3320000</v>
      </c>
      <c r="G70" s="89">
        <f>SUM(G71:G72)</f>
        <v>4880</v>
      </c>
      <c r="H70" s="95">
        <f t="shared" si="1"/>
        <v>0.14698795180722893</v>
      </c>
    </row>
    <row r="71" spans="1:8" s="290" customFormat="1" ht="21.75" customHeight="1">
      <c r="A71" s="293"/>
      <c r="B71" s="287"/>
      <c r="C71" s="294"/>
      <c r="D71" s="55" t="s">
        <v>464</v>
      </c>
      <c r="E71" s="56">
        <v>2520000</v>
      </c>
      <c r="F71" s="292">
        <v>2520000</v>
      </c>
      <c r="G71" s="292">
        <v>3660</v>
      </c>
      <c r="H71" s="289">
        <f t="shared" si="1"/>
        <v>0.14523809523809525</v>
      </c>
    </row>
    <row r="72" spans="1:8" s="290" customFormat="1" ht="56.25">
      <c r="A72" s="293"/>
      <c r="B72" s="287"/>
      <c r="C72" s="294"/>
      <c r="D72" s="55" t="s">
        <v>465</v>
      </c>
      <c r="E72" s="56">
        <v>800000</v>
      </c>
      <c r="F72" s="292">
        <v>800000</v>
      </c>
      <c r="G72" s="292">
        <v>1220</v>
      </c>
      <c r="H72" s="289">
        <f t="shared" si="1"/>
        <v>0.1525</v>
      </c>
    </row>
    <row r="73" spans="1:8" s="49" customFormat="1" ht="21" customHeight="1">
      <c r="A73" s="36">
        <v>854</v>
      </c>
      <c r="B73" s="6"/>
      <c r="C73" s="13"/>
      <c r="D73" s="25" t="s">
        <v>82</v>
      </c>
      <c r="E73" s="51">
        <f>SUM(E74,)</f>
        <v>66000</v>
      </c>
      <c r="F73" s="51">
        <f>SUM(F74,)</f>
        <v>66000</v>
      </c>
      <c r="G73" s="51">
        <f>SUM(G74,)</f>
        <v>0</v>
      </c>
      <c r="H73" s="232">
        <f t="shared" si="1"/>
        <v>0</v>
      </c>
    </row>
    <row r="74" spans="1:8" s="30" customFormat="1" ht="33.75">
      <c r="A74" s="75"/>
      <c r="B74" s="57">
        <v>85412</v>
      </c>
      <c r="C74" s="78"/>
      <c r="D74" s="46" t="s">
        <v>190</v>
      </c>
      <c r="E74" s="95">
        <f>SUM(E75)</f>
        <v>66000</v>
      </c>
      <c r="F74" s="95">
        <f>SUM(F75)</f>
        <v>66000</v>
      </c>
      <c r="G74" s="95">
        <f>SUM(G75)</f>
        <v>0</v>
      </c>
      <c r="H74" s="95">
        <f aca="true" t="shared" si="7" ref="H74:H111">G74/F74*100</f>
        <v>0</v>
      </c>
    </row>
    <row r="75" spans="1:8" s="30" customFormat="1" ht="21" customHeight="1">
      <c r="A75" s="75"/>
      <c r="B75" s="57"/>
      <c r="C75" s="78">
        <v>6050</v>
      </c>
      <c r="D75" s="14" t="s">
        <v>97</v>
      </c>
      <c r="E75" s="95">
        <f>SUM(E76:E77)</f>
        <v>66000</v>
      </c>
      <c r="F75" s="95">
        <f>SUM(F76:F77)</f>
        <v>66000</v>
      </c>
      <c r="G75" s="95">
        <f>SUM(G76:G77)</f>
        <v>0</v>
      </c>
      <c r="H75" s="95">
        <f t="shared" si="7"/>
        <v>0</v>
      </c>
    </row>
    <row r="76" spans="1:8" s="290" customFormat="1" ht="21" customHeight="1">
      <c r="A76" s="293"/>
      <c r="B76" s="287"/>
      <c r="C76" s="294"/>
      <c r="D76" s="55" t="s">
        <v>466</v>
      </c>
      <c r="E76" s="97">
        <v>50000</v>
      </c>
      <c r="F76" s="289">
        <v>50000</v>
      </c>
      <c r="G76" s="289">
        <v>0</v>
      </c>
      <c r="H76" s="289">
        <f t="shared" si="7"/>
        <v>0</v>
      </c>
    </row>
    <row r="77" spans="1:8" s="290" customFormat="1" ht="22.5">
      <c r="A77" s="293"/>
      <c r="B77" s="287"/>
      <c r="C77" s="300"/>
      <c r="D77" s="283" t="s">
        <v>467</v>
      </c>
      <c r="E77" s="289">
        <v>16000</v>
      </c>
      <c r="F77" s="289">
        <v>16000</v>
      </c>
      <c r="G77" s="289">
        <v>0</v>
      </c>
      <c r="H77" s="289">
        <f t="shared" si="7"/>
        <v>0</v>
      </c>
    </row>
    <row r="78" spans="1:8" s="49" customFormat="1" ht="24">
      <c r="A78" s="36" t="s">
        <v>153</v>
      </c>
      <c r="B78" s="6"/>
      <c r="C78" s="26"/>
      <c r="D78" s="25" t="s">
        <v>84</v>
      </c>
      <c r="E78" s="19">
        <f>SUM(E79,E93,E90)</f>
        <v>1453000</v>
      </c>
      <c r="F78" s="19">
        <f>SUM(F79,F93,F90)</f>
        <v>1337929</v>
      </c>
      <c r="G78" s="19">
        <f>SUM(G79,G93,G90)</f>
        <v>378872.82</v>
      </c>
      <c r="H78" s="232">
        <f t="shared" si="7"/>
        <v>28.317856926638115</v>
      </c>
    </row>
    <row r="79" spans="1:8" s="30" customFormat="1" ht="21" customHeight="1">
      <c r="A79" s="75"/>
      <c r="B79" s="76" t="s">
        <v>154</v>
      </c>
      <c r="C79" s="83"/>
      <c r="D79" s="14" t="s">
        <v>85</v>
      </c>
      <c r="E79" s="89">
        <f>SUM(E82,E80)</f>
        <v>1150000</v>
      </c>
      <c r="F79" s="89">
        <f>SUM(F82,F80)</f>
        <v>1034819</v>
      </c>
      <c r="G79" s="89">
        <f>SUM(G82,G80)</f>
        <v>376914.18</v>
      </c>
      <c r="H79" s="95">
        <f t="shared" si="7"/>
        <v>36.42319864633332</v>
      </c>
    </row>
    <row r="80" spans="1:8" s="30" customFormat="1" ht="45">
      <c r="A80" s="75"/>
      <c r="B80" s="76"/>
      <c r="C80" s="83">
        <v>6010</v>
      </c>
      <c r="D80" s="14" t="s">
        <v>14</v>
      </c>
      <c r="E80" s="89">
        <f>SUM(E81)</f>
        <v>0</v>
      </c>
      <c r="F80" s="89">
        <f>SUM(F81)</f>
        <v>119</v>
      </c>
      <c r="G80" s="89">
        <f>SUM(G81)</f>
        <v>0</v>
      </c>
      <c r="H80" s="95">
        <f t="shared" si="7"/>
        <v>0</v>
      </c>
    </row>
    <row r="81" spans="1:8" s="285" customFormat="1" ht="21" customHeight="1">
      <c r="A81" s="280"/>
      <c r="B81" s="301"/>
      <c r="C81" s="282"/>
      <c r="D81" s="283" t="s">
        <v>468</v>
      </c>
      <c r="E81" s="292">
        <v>0</v>
      </c>
      <c r="F81" s="292">
        <v>119</v>
      </c>
      <c r="G81" s="292">
        <v>0</v>
      </c>
      <c r="H81" s="289">
        <f t="shared" si="7"/>
        <v>0</v>
      </c>
    </row>
    <row r="82" spans="1:8" s="30" customFormat="1" ht="21" customHeight="1">
      <c r="A82" s="75"/>
      <c r="B82" s="76"/>
      <c r="C82" s="77">
        <v>6050</v>
      </c>
      <c r="D82" s="14" t="s">
        <v>97</v>
      </c>
      <c r="E82" s="95">
        <f>SUM(E83:E89)</f>
        <v>1150000</v>
      </c>
      <c r="F82" s="95">
        <f>SUM(F83:F89)</f>
        <v>1034700</v>
      </c>
      <c r="G82" s="95">
        <f>SUM(G83:G89)</f>
        <v>376914.18</v>
      </c>
      <c r="H82" s="95">
        <f t="shared" si="7"/>
        <v>36.42738764859379</v>
      </c>
    </row>
    <row r="83" spans="1:8" s="290" customFormat="1" ht="21" customHeight="1">
      <c r="A83" s="293"/>
      <c r="B83" s="302"/>
      <c r="C83" s="303"/>
      <c r="D83" s="304" t="s">
        <v>469</v>
      </c>
      <c r="E83" s="97">
        <v>100000</v>
      </c>
      <c r="F83" s="289">
        <v>100000</v>
      </c>
      <c r="G83" s="289">
        <v>28.33</v>
      </c>
      <c r="H83" s="289">
        <f t="shared" si="7"/>
        <v>0.02833</v>
      </c>
    </row>
    <row r="84" spans="1:8" s="290" customFormat="1" ht="33.75">
      <c r="A84" s="293"/>
      <c r="B84" s="302"/>
      <c r="C84" s="303"/>
      <c r="D84" s="304" t="s">
        <v>470</v>
      </c>
      <c r="E84" s="97">
        <v>40000</v>
      </c>
      <c r="F84" s="289">
        <v>28200</v>
      </c>
      <c r="G84" s="289">
        <v>1921.5</v>
      </c>
      <c r="H84" s="289">
        <f t="shared" si="7"/>
        <v>6.8138297872340425</v>
      </c>
    </row>
    <row r="85" spans="1:8" s="290" customFormat="1" ht="24.75" customHeight="1">
      <c r="A85" s="293"/>
      <c r="B85" s="302"/>
      <c r="C85" s="303"/>
      <c r="D85" s="304" t="s">
        <v>471</v>
      </c>
      <c r="E85" s="97">
        <v>350000</v>
      </c>
      <c r="F85" s="289">
        <v>278500</v>
      </c>
      <c r="G85" s="289">
        <v>262113.06</v>
      </c>
      <c r="H85" s="289">
        <f t="shared" si="7"/>
        <v>94.116</v>
      </c>
    </row>
    <row r="86" spans="1:8" s="290" customFormat="1" ht="22.5">
      <c r="A86" s="293"/>
      <c r="B86" s="302"/>
      <c r="C86" s="303"/>
      <c r="D86" s="304" t="s">
        <v>472</v>
      </c>
      <c r="E86" s="97">
        <v>120000</v>
      </c>
      <c r="F86" s="289">
        <v>88000</v>
      </c>
      <c r="G86" s="289">
        <v>87661.85</v>
      </c>
      <c r="H86" s="289">
        <f t="shared" si="7"/>
        <v>99.61573863636363</v>
      </c>
    </row>
    <row r="87" spans="1:8" s="290" customFormat="1" ht="33.75">
      <c r="A87" s="293"/>
      <c r="B87" s="302"/>
      <c r="C87" s="303"/>
      <c r="D87" s="304" t="s">
        <v>473</v>
      </c>
      <c r="E87" s="97">
        <v>80000</v>
      </c>
      <c r="F87" s="289">
        <v>80000</v>
      </c>
      <c r="G87" s="289">
        <v>19532.2</v>
      </c>
      <c r="H87" s="289">
        <f t="shared" si="7"/>
        <v>24.415250000000004</v>
      </c>
    </row>
    <row r="88" spans="1:8" s="290" customFormat="1" ht="21" customHeight="1">
      <c r="A88" s="293"/>
      <c r="B88" s="302"/>
      <c r="C88" s="303"/>
      <c r="D88" s="304" t="s">
        <v>474</v>
      </c>
      <c r="E88" s="97">
        <v>450000</v>
      </c>
      <c r="F88" s="289">
        <v>450000</v>
      </c>
      <c r="G88" s="289">
        <v>5657.24</v>
      </c>
      <c r="H88" s="289">
        <f t="shared" si="7"/>
        <v>1.2571644444444445</v>
      </c>
    </row>
    <row r="89" spans="1:8" s="290" customFormat="1" ht="33.75">
      <c r="A89" s="293"/>
      <c r="B89" s="302"/>
      <c r="C89" s="303"/>
      <c r="D89" s="304" t="s">
        <v>475</v>
      </c>
      <c r="E89" s="97">
        <v>10000</v>
      </c>
      <c r="F89" s="289">
        <v>10000</v>
      </c>
      <c r="G89" s="289">
        <v>0</v>
      </c>
      <c r="H89" s="289">
        <f t="shared" si="7"/>
        <v>0</v>
      </c>
    </row>
    <row r="90" spans="1:8" s="30" customFormat="1" ht="21" customHeight="1">
      <c r="A90" s="75"/>
      <c r="B90" s="76">
        <v>90002</v>
      </c>
      <c r="C90" s="77"/>
      <c r="D90" s="80" t="s">
        <v>476</v>
      </c>
      <c r="E90" s="95">
        <f aca="true" t="shared" si="8" ref="E90:G91">SUM(E91)</f>
        <v>90000</v>
      </c>
      <c r="F90" s="95">
        <f t="shared" si="8"/>
        <v>90000</v>
      </c>
      <c r="G90" s="95">
        <f t="shared" si="8"/>
        <v>0</v>
      </c>
      <c r="H90" s="95">
        <f t="shared" si="7"/>
        <v>0</v>
      </c>
    </row>
    <row r="91" spans="1:8" s="30" customFormat="1" ht="21" customHeight="1">
      <c r="A91" s="75"/>
      <c r="B91" s="76"/>
      <c r="C91" s="77">
        <v>6050</v>
      </c>
      <c r="D91" s="14" t="s">
        <v>97</v>
      </c>
      <c r="E91" s="95">
        <f t="shared" si="8"/>
        <v>90000</v>
      </c>
      <c r="F91" s="95">
        <f t="shared" si="8"/>
        <v>90000</v>
      </c>
      <c r="G91" s="95">
        <f t="shared" si="8"/>
        <v>0</v>
      </c>
      <c r="H91" s="95">
        <f t="shared" si="7"/>
        <v>0</v>
      </c>
    </row>
    <row r="92" spans="1:8" s="290" customFormat="1" ht="23.25" customHeight="1">
      <c r="A92" s="293"/>
      <c r="B92" s="302"/>
      <c r="C92" s="303"/>
      <c r="D92" s="304" t="s">
        <v>477</v>
      </c>
      <c r="E92" s="97">
        <v>90000</v>
      </c>
      <c r="F92" s="289">
        <v>90000</v>
      </c>
      <c r="G92" s="289">
        <v>0</v>
      </c>
      <c r="H92" s="289">
        <f t="shared" si="7"/>
        <v>0</v>
      </c>
    </row>
    <row r="93" spans="1:8" s="30" customFormat="1" ht="21" customHeight="1">
      <c r="A93" s="75"/>
      <c r="B93" s="76" t="s">
        <v>160</v>
      </c>
      <c r="C93" s="83"/>
      <c r="D93" s="14" t="s">
        <v>161</v>
      </c>
      <c r="E93" s="89">
        <f>SUM(E94:E94)</f>
        <v>213000</v>
      </c>
      <c r="F93" s="89">
        <f>SUM(F94:F94)</f>
        <v>213110</v>
      </c>
      <c r="G93" s="89">
        <f>SUM(G94:G94)</f>
        <v>1958.6399999999999</v>
      </c>
      <c r="H93" s="95">
        <f t="shared" si="7"/>
        <v>0.9190746562807939</v>
      </c>
    </row>
    <row r="94" spans="1:8" s="30" customFormat="1" ht="21" customHeight="1">
      <c r="A94" s="75"/>
      <c r="B94" s="57"/>
      <c r="C94" s="77">
        <v>6050</v>
      </c>
      <c r="D94" s="14" t="s">
        <v>97</v>
      </c>
      <c r="E94" s="89">
        <f>SUM(E95:E100)</f>
        <v>213000</v>
      </c>
      <c r="F94" s="89">
        <f>SUM(F95:F100)</f>
        <v>213110</v>
      </c>
      <c r="G94" s="89">
        <f>SUM(G95:G100)</f>
        <v>1958.6399999999999</v>
      </c>
      <c r="H94" s="95">
        <f t="shared" si="7"/>
        <v>0.9190746562807939</v>
      </c>
    </row>
    <row r="95" spans="1:8" s="290" customFormat="1" ht="18.75" customHeight="1">
      <c r="A95" s="293"/>
      <c r="B95" s="287"/>
      <c r="C95" s="303"/>
      <c r="D95" s="55" t="s">
        <v>478</v>
      </c>
      <c r="E95" s="56">
        <v>0</v>
      </c>
      <c r="F95" s="292">
        <v>110</v>
      </c>
      <c r="G95" s="292">
        <v>109.82</v>
      </c>
      <c r="H95" s="289">
        <f t="shared" si="7"/>
        <v>99.83636363636363</v>
      </c>
    </row>
    <row r="96" spans="1:8" s="290" customFormat="1" ht="21" customHeight="1">
      <c r="A96" s="293"/>
      <c r="B96" s="287"/>
      <c r="C96" s="303"/>
      <c r="D96" s="55" t="s">
        <v>479</v>
      </c>
      <c r="E96" s="97">
        <v>40000</v>
      </c>
      <c r="F96" s="289">
        <v>32100</v>
      </c>
      <c r="G96" s="289">
        <v>0</v>
      </c>
      <c r="H96" s="289">
        <f t="shared" si="7"/>
        <v>0</v>
      </c>
    </row>
    <row r="97" spans="1:8" s="290" customFormat="1" ht="21" customHeight="1">
      <c r="A97" s="293"/>
      <c r="B97" s="287"/>
      <c r="C97" s="294"/>
      <c r="D97" s="55" t="s">
        <v>480</v>
      </c>
      <c r="E97" s="97">
        <v>50000</v>
      </c>
      <c r="F97" s="289">
        <v>54700</v>
      </c>
      <c r="G97" s="289">
        <v>0</v>
      </c>
      <c r="H97" s="289">
        <f t="shared" si="7"/>
        <v>0</v>
      </c>
    </row>
    <row r="98" spans="1:8" s="290" customFormat="1" ht="21" customHeight="1">
      <c r="A98" s="293"/>
      <c r="B98" s="287"/>
      <c r="C98" s="294"/>
      <c r="D98" s="55" t="s">
        <v>481</v>
      </c>
      <c r="E98" s="97">
        <v>23000</v>
      </c>
      <c r="F98" s="289">
        <v>26200</v>
      </c>
      <c r="G98" s="289">
        <v>0</v>
      </c>
      <c r="H98" s="289">
        <f t="shared" si="7"/>
        <v>0</v>
      </c>
    </row>
    <row r="99" spans="1:8" s="290" customFormat="1" ht="23.25" customHeight="1">
      <c r="A99" s="293"/>
      <c r="B99" s="287"/>
      <c r="C99" s="294"/>
      <c r="D99" s="55" t="s">
        <v>482</v>
      </c>
      <c r="E99" s="97">
        <v>80000</v>
      </c>
      <c r="F99" s="289">
        <v>80000</v>
      </c>
      <c r="G99" s="289">
        <v>1421.82</v>
      </c>
      <c r="H99" s="289">
        <f t="shared" si="7"/>
        <v>1.777275</v>
      </c>
    </row>
    <row r="100" spans="1:8" s="290" customFormat="1" ht="27.75" customHeight="1">
      <c r="A100" s="293"/>
      <c r="B100" s="287"/>
      <c r="C100" s="294"/>
      <c r="D100" s="55" t="s">
        <v>483</v>
      </c>
      <c r="E100" s="97">
        <v>20000</v>
      </c>
      <c r="F100" s="289">
        <v>20000</v>
      </c>
      <c r="G100" s="289">
        <v>427</v>
      </c>
      <c r="H100" s="289">
        <f t="shared" si="7"/>
        <v>2.1350000000000002</v>
      </c>
    </row>
    <row r="101" spans="1:8" s="290" customFormat="1" ht="21" customHeight="1">
      <c r="A101" s="36">
        <v>926</v>
      </c>
      <c r="B101" s="6"/>
      <c r="C101" s="26"/>
      <c r="D101" s="25" t="s">
        <v>89</v>
      </c>
      <c r="E101" s="19">
        <f>SUM(E107,E102)</f>
        <v>1250000</v>
      </c>
      <c r="F101" s="19">
        <f>SUM(F107,F102)</f>
        <v>1575000</v>
      </c>
      <c r="G101" s="19">
        <f>SUM(G107,G102)</f>
        <v>143772.32</v>
      </c>
      <c r="H101" s="232">
        <f t="shared" si="7"/>
        <v>9.12840126984127</v>
      </c>
    </row>
    <row r="102" spans="1:8" s="285" customFormat="1" ht="21" customHeight="1">
      <c r="A102" s="276"/>
      <c r="B102" s="277">
        <v>92601</v>
      </c>
      <c r="C102" s="278"/>
      <c r="D102" s="46" t="s">
        <v>328</v>
      </c>
      <c r="E102" s="305">
        <f>SUM(E103)</f>
        <v>800000</v>
      </c>
      <c r="F102" s="305">
        <f>SUM(F103)</f>
        <v>825000</v>
      </c>
      <c r="G102" s="305">
        <f>SUM(G103)</f>
        <v>113772.32</v>
      </c>
      <c r="H102" s="95">
        <f t="shared" si="7"/>
        <v>13.790584242424242</v>
      </c>
    </row>
    <row r="103" spans="1:8" s="285" customFormat="1" ht="21" customHeight="1">
      <c r="A103" s="276"/>
      <c r="B103" s="277"/>
      <c r="C103" s="278">
        <v>6050</v>
      </c>
      <c r="D103" s="14" t="s">
        <v>97</v>
      </c>
      <c r="E103" s="305">
        <f>SUM(E104:E105)</f>
        <v>800000</v>
      </c>
      <c r="F103" s="305">
        <f>SUM(F104:F106)</f>
        <v>825000</v>
      </c>
      <c r="G103" s="305">
        <f>SUM(G104:G106)</f>
        <v>113772.32</v>
      </c>
      <c r="H103" s="95">
        <f t="shared" si="7"/>
        <v>13.790584242424242</v>
      </c>
    </row>
    <row r="104" spans="1:8" s="285" customFormat="1" ht="24.75" customHeight="1">
      <c r="A104" s="280"/>
      <c r="B104" s="281"/>
      <c r="C104" s="282"/>
      <c r="D104" s="306" t="s">
        <v>484</v>
      </c>
      <c r="E104" s="307">
        <v>450000</v>
      </c>
      <c r="F104" s="307">
        <v>450000</v>
      </c>
      <c r="G104" s="307">
        <v>113772.32</v>
      </c>
      <c r="H104" s="95">
        <f t="shared" si="7"/>
        <v>25.28273777777778</v>
      </c>
    </row>
    <row r="105" spans="1:8" s="285" customFormat="1" ht="21" customHeight="1">
      <c r="A105" s="280"/>
      <c r="B105" s="281"/>
      <c r="C105" s="282"/>
      <c r="D105" s="306" t="s">
        <v>485</v>
      </c>
      <c r="E105" s="307">
        <v>350000</v>
      </c>
      <c r="F105" s="307">
        <v>350000</v>
      </c>
      <c r="G105" s="307">
        <v>0</v>
      </c>
      <c r="H105" s="289">
        <f t="shared" si="7"/>
        <v>0</v>
      </c>
    </row>
    <row r="106" spans="1:8" s="285" customFormat="1" ht="22.5">
      <c r="A106" s="280"/>
      <c r="B106" s="281"/>
      <c r="C106" s="282"/>
      <c r="D106" s="306" t="s">
        <v>486</v>
      </c>
      <c r="E106" s="307">
        <v>0</v>
      </c>
      <c r="F106" s="307">
        <v>25000</v>
      </c>
      <c r="G106" s="307">
        <v>0</v>
      </c>
      <c r="H106" s="289">
        <f t="shared" si="7"/>
        <v>0</v>
      </c>
    </row>
    <row r="107" spans="1:8" s="30" customFormat="1" ht="21" customHeight="1">
      <c r="A107" s="76"/>
      <c r="B107" s="76">
        <v>92604</v>
      </c>
      <c r="C107" s="76"/>
      <c r="D107" s="308" t="s">
        <v>230</v>
      </c>
      <c r="E107" s="309">
        <f>SUM(E108)</f>
        <v>450000</v>
      </c>
      <c r="F107" s="309">
        <f>SUM(F108)</f>
        <v>750000</v>
      </c>
      <c r="G107" s="309">
        <f>SUM(G108)</f>
        <v>30000</v>
      </c>
      <c r="H107" s="95">
        <f t="shared" si="7"/>
        <v>4</v>
      </c>
    </row>
    <row r="108" spans="1:8" s="30" customFormat="1" ht="45">
      <c r="A108" s="76"/>
      <c r="B108" s="76"/>
      <c r="C108" s="76">
        <v>6010</v>
      </c>
      <c r="D108" s="14" t="s">
        <v>14</v>
      </c>
      <c r="E108" s="309">
        <f>SUM(E109:E110)</f>
        <v>450000</v>
      </c>
      <c r="F108" s="309">
        <f>SUM(F109:F110)</f>
        <v>750000</v>
      </c>
      <c r="G108" s="309">
        <f>SUM(G109:G110)</f>
        <v>30000</v>
      </c>
      <c r="H108" s="95">
        <f t="shared" si="7"/>
        <v>4</v>
      </c>
    </row>
    <row r="109" spans="1:8" s="290" customFormat="1" ht="45">
      <c r="A109" s="302"/>
      <c r="B109" s="302"/>
      <c r="C109" s="302"/>
      <c r="D109" s="310" t="s">
        <v>487</v>
      </c>
      <c r="E109" s="311">
        <v>450000</v>
      </c>
      <c r="F109" s="311">
        <v>450000</v>
      </c>
      <c r="G109" s="315">
        <v>0</v>
      </c>
      <c r="H109" s="289">
        <f t="shared" si="7"/>
        <v>0</v>
      </c>
    </row>
    <row r="110" spans="1:8" s="290" customFormat="1" ht="24" customHeight="1">
      <c r="A110" s="302"/>
      <c r="B110" s="302"/>
      <c r="C110" s="302"/>
      <c r="D110" s="310" t="s">
        <v>493</v>
      </c>
      <c r="E110" s="311">
        <v>0</v>
      </c>
      <c r="F110" s="311">
        <v>300000</v>
      </c>
      <c r="G110" s="315">
        <v>30000</v>
      </c>
      <c r="H110" s="289">
        <f t="shared" si="7"/>
        <v>10</v>
      </c>
    </row>
    <row r="111" spans="1:8" s="9" customFormat="1" ht="21" customHeight="1">
      <c r="A111" s="11"/>
      <c r="B111" s="11"/>
      <c r="C111" s="11"/>
      <c r="D111" s="112" t="s">
        <v>91</v>
      </c>
      <c r="E111" s="60">
        <f>SUM(E101,E78,E73,E65,E44,E32,E8,E58,E48)</f>
        <v>15824920</v>
      </c>
      <c r="F111" s="60">
        <f>SUM(F101,F78,F73,F65,F44,F32,F8,F58,F48)</f>
        <v>16060019</v>
      </c>
      <c r="G111" s="60">
        <f>SUM(G101,G78,G73,G65,G44,G32,G8,G58,G48)</f>
        <v>2072329.88</v>
      </c>
      <c r="H111" s="232">
        <f t="shared" si="7"/>
        <v>12.903657710492123</v>
      </c>
    </row>
    <row r="114" spans="5:7" ht="12.75">
      <c r="E114" s="312"/>
      <c r="F114" s="312"/>
      <c r="G114" s="312"/>
    </row>
    <row r="123" spans="5:7" ht="12.75">
      <c r="E123" t="s">
        <v>248</v>
      </c>
      <c r="F123" t="s">
        <v>248</v>
      </c>
      <c r="G123" t="s">
        <v>248</v>
      </c>
    </row>
    <row r="124" spans="5:7" ht="12.75">
      <c r="E124" t="s">
        <v>488</v>
      </c>
      <c r="F124" t="s">
        <v>488</v>
      </c>
      <c r="G124" t="s">
        <v>488</v>
      </c>
    </row>
  </sheetData>
  <sheetProtection/>
  <mergeCells count="8">
    <mergeCell ref="A5:D5"/>
    <mergeCell ref="E6:E7"/>
    <mergeCell ref="F6:F7"/>
    <mergeCell ref="G6:H6"/>
    <mergeCell ref="A6:A7"/>
    <mergeCell ref="B6:B7"/>
    <mergeCell ref="C6:C7"/>
    <mergeCell ref="D6:D7"/>
  </mergeCells>
  <printOptions horizontalCentered="1"/>
  <pageMargins left="0.31496062992125984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8">
      <selection activeCell="A1" sqref="A1:H27"/>
    </sheetView>
  </sheetViews>
  <sheetFormatPr defaultColWidth="9.00390625" defaultRowHeight="12.75"/>
  <cols>
    <col min="1" max="1" width="5.25390625" style="9" customWidth="1"/>
    <col min="2" max="2" width="7.00390625" style="9" customWidth="1"/>
    <col min="3" max="3" width="4.375" style="9" bestFit="1" customWidth="1"/>
    <col min="4" max="4" width="27.125" style="9" customWidth="1"/>
    <col min="5" max="5" width="12.125" style="9" customWidth="1"/>
    <col min="6" max="6" width="11.25390625" style="166" customWidth="1"/>
    <col min="7" max="7" width="14.125" style="0" customWidth="1"/>
    <col min="8" max="8" width="6.75390625" style="0" customWidth="1"/>
  </cols>
  <sheetData>
    <row r="1" spans="5:7" ht="12.75">
      <c r="E1" s="64"/>
      <c r="G1" s="64" t="s">
        <v>358</v>
      </c>
    </row>
    <row r="2" spans="5:7" ht="12.75">
      <c r="E2" s="64"/>
      <c r="G2" s="64" t="s">
        <v>352</v>
      </c>
    </row>
    <row r="3" spans="5:7" ht="12.75">
      <c r="E3" s="64"/>
      <c r="G3" s="64" t="s">
        <v>354</v>
      </c>
    </row>
    <row r="4" spans="5:7" ht="12.75">
      <c r="E4" s="64"/>
      <c r="G4" s="64" t="s">
        <v>371</v>
      </c>
    </row>
    <row r="5" spans="1:8" ht="50.25" customHeight="1">
      <c r="A5" s="410" t="s">
        <v>372</v>
      </c>
      <c r="B5" s="410"/>
      <c r="C5" s="410"/>
      <c r="D5" s="410"/>
      <c r="E5" s="410"/>
      <c r="F5" s="410"/>
      <c r="G5" s="410"/>
      <c r="H5" s="410"/>
    </row>
    <row r="6" spans="1:8" ht="20.25" customHeight="1">
      <c r="A6" s="399" t="s">
        <v>15</v>
      </c>
      <c r="B6" s="399" t="s">
        <v>16</v>
      </c>
      <c r="C6" s="399" t="s">
        <v>17</v>
      </c>
      <c r="D6" s="399" t="s">
        <v>18</v>
      </c>
      <c r="E6" s="413" t="s">
        <v>169</v>
      </c>
      <c r="F6" s="402" t="s">
        <v>233</v>
      </c>
      <c r="G6" s="411" t="s">
        <v>7</v>
      </c>
      <c r="H6" s="412"/>
    </row>
    <row r="7" spans="1:8" s="9" customFormat="1" ht="24.75" customHeight="1">
      <c r="A7" s="399"/>
      <c r="B7" s="399"/>
      <c r="C7" s="399"/>
      <c r="D7" s="399"/>
      <c r="E7" s="413"/>
      <c r="F7" s="402"/>
      <c r="G7" s="105" t="s">
        <v>8</v>
      </c>
      <c r="H7" s="2" t="s">
        <v>9</v>
      </c>
    </row>
    <row r="8" spans="1:8" s="49" customFormat="1" ht="24.75" customHeight="1">
      <c r="A8" s="195">
        <v>801</v>
      </c>
      <c r="B8" s="195"/>
      <c r="C8" s="195"/>
      <c r="D8" s="196" t="s">
        <v>135</v>
      </c>
      <c r="E8" s="197">
        <f>SUM(E9,E14)</f>
        <v>4782</v>
      </c>
      <c r="F8" s="197">
        <f>SUM(F9,F14)</f>
        <v>7132</v>
      </c>
      <c r="G8" s="197">
        <f>SUM(G9,G14)</f>
        <v>2349.9700000000003</v>
      </c>
      <c r="H8" s="51">
        <f>G8/F8*100</f>
        <v>32.94966348850253</v>
      </c>
    </row>
    <row r="9" spans="1:8" s="30" customFormat="1" ht="24.75" customHeight="1">
      <c r="A9" s="61"/>
      <c r="B9" s="61">
        <v>80101</v>
      </c>
      <c r="C9" s="61"/>
      <c r="D9" s="58" t="s">
        <v>73</v>
      </c>
      <c r="E9" s="158">
        <f>SUM(E10:E13)</f>
        <v>4782</v>
      </c>
      <c r="F9" s="158">
        <f>SUM(F10:F13)</f>
        <v>6532</v>
      </c>
      <c r="G9" s="158">
        <f>SUM(G10:G13)</f>
        <v>1749.97</v>
      </c>
      <c r="H9" s="95">
        <f aca="true" t="shared" si="0" ref="H9:H27">G9/F9*100</f>
        <v>26.79072259644826</v>
      </c>
    </row>
    <row r="10" spans="1:8" s="30" customFormat="1" ht="24.75" customHeight="1">
      <c r="A10" s="61"/>
      <c r="B10" s="61"/>
      <c r="C10" s="90">
        <v>4010</v>
      </c>
      <c r="D10" s="46" t="s">
        <v>108</v>
      </c>
      <c r="E10" s="158">
        <v>4050</v>
      </c>
      <c r="F10" s="158">
        <v>4050</v>
      </c>
      <c r="G10" s="158">
        <v>0</v>
      </c>
      <c r="H10" s="95">
        <f t="shared" si="0"/>
        <v>0</v>
      </c>
    </row>
    <row r="11" spans="1:8" s="30" customFormat="1" ht="24.75" customHeight="1">
      <c r="A11" s="61"/>
      <c r="B11" s="61"/>
      <c r="C11" s="90">
        <v>4110</v>
      </c>
      <c r="D11" s="46" t="s">
        <v>110</v>
      </c>
      <c r="E11" s="158">
        <v>630</v>
      </c>
      <c r="F11" s="158">
        <v>630</v>
      </c>
      <c r="G11" s="158">
        <v>0</v>
      </c>
      <c r="H11" s="95">
        <f t="shared" si="0"/>
        <v>0</v>
      </c>
    </row>
    <row r="12" spans="1:8" s="30" customFormat="1" ht="24.75" customHeight="1">
      <c r="A12" s="61"/>
      <c r="B12" s="61"/>
      <c r="C12" s="90">
        <v>4120</v>
      </c>
      <c r="D12" s="46" t="s">
        <v>111</v>
      </c>
      <c r="E12" s="158">
        <v>102</v>
      </c>
      <c r="F12" s="158">
        <v>102</v>
      </c>
      <c r="G12" s="158">
        <v>0</v>
      </c>
      <c r="H12" s="95">
        <f t="shared" si="0"/>
        <v>0</v>
      </c>
    </row>
    <row r="13" spans="1:8" s="30" customFormat="1" ht="24.75" customHeight="1">
      <c r="A13" s="61"/>
      <c r="B13" s="61"/>
      <c r="C13" s="90">
        <v>4210</v>
      </c>
      <c r="D13" s="46" t="s">
        <v>96</v>
      </c>
      <c r="E13" s="158">
        <v>0</v>
      </c>
      <c r="F13" s="158">
        <v>1750</v>
      </c>
      <c r="G13" s="158">
        <f>299.97+350+200+400+500</f>
        <v>1749.97</v>
      </c>
      <c r="H13" s="95">
        <f t="shared" si="0"/>
        <v>99.99828571428571</v>
      </c>
    </row>
    <row r="14" spans="1:8" s="30" customFormat="1" ht="24.75" customHeight="1">
      <c r="A14" s="61"/>
      <c r="B14" s="61">
        <v>80110</v>
      </c>
      <c r="C14" s="90"/>
      <c r="D14" s="46" t="s">
        <v>74</v>
      </c>
      <c r="E14" s="158">
        <f>SUM(E15)</f>
        <v>0</v>
      </c>
      <c r="F14" s="158">
        <f>SUM(F15)</f>
        <v>600</v>
      </c>
      <c r="G14" s="158">
        <f>SUM(G15)</f>
        <v>600</v>
      </c>
      <c r="H14" s="95">
        <f t="shared" si="0"/>
        <v>100</v>
      </c>
    </row>
    <row r="15" spans="1:8" s="30" customFormat="1" ht="24.75" customHeight="1">
      <c r="A15" s="61"/>
      <c r="B15" s="61"/>
      <c r="C15" s="90">
        <v>4210</v>
      </c>
      <c r="D15" s="46" t="s">
        <v>96</v>
      </c>
      <c r="E15" s="158">
        <v>0</v>
      </c>
      <c r="F15" s="158">
        <v>600</v>
      </c>
      <c r="G15" s="158">
        <f>300+300</f>
        <v>600</v>
      </c>
      <c r="H15" s="95">
        <f t="shared" si="0"/>
        <v>100</v>
      </c>
    </row>
    <row r="16" spans="1:8" s="8" customFormat="1" ht="28.5" customHeight="1">
      <c r="A16" s="39" t="s">
        <v>86</v>
      </c>
      <c r="B16" s="6"/>
      <c r="C16" s="6"/>
      <c r="D16" s="25" t="s">
        <v>92</v>
      </c>
      <c r="E16" s="19">
        <f>SUM(E17,E19,E21,)</f>
        <v>60000</v>
      </c>
      <c r="F16" s="19">
        <f>SUM(F17,F19,F21,)</f>
        <v>67400</v>
      </c>
      <c r="G16" s="19">
        <f>SUM(G17,G19,G21,)</f>
        <v>32500</v>
      </c>
      <c r="H16" s="51">
        <f t="shared" si="0"/>
        <v>48.21958456973294</v>
      </c>
    </row>
    <row r="17" spans="1:8" s="30" customFormat="1" ht="23.25" customHeight="1">
      <c r="A17" s="76"/>
      <c r="B17" s="57">
        <v>92109</v>
      </c>
      <c r="C17" s="57"/>
      <c r="D17" s="14" t="s">
        <v>183</v>
      </c>
      <c r="E17" s="89">
        <f>SUM(E18)</f>
        <v>0</v>
      </c>
      <c r="F17" s="89">
        <f>SUM(F18)</f>
        <v>4000</v>
      </c>
      <c r="G17" s="89">
        <f>SUM(G18)</f>
        <v>0</v>
      </c>
      <c r="H17" s="95">
        <f t="shared" si="0"/>
        <v>0</v>
      </c>
    </row>
    <row r="18" spans="1:8" s="30" customFormat="1" ht="25.5" customHeight="1">
      <c r="A18" s="76"/>
      <c r="B18" s="57"/>
      <c r="C18" s="57">
        <v>2480</v>
      </c>
      <c r="D18" s="14" t="s">
        <v>165</v>
      </c>
      <c r="E18" s="89">
        <v>0</v>
      </c>
      <c r="F18" s="158">
        <v>4000</v>
      </c>
      <c r="G18" s="158">
        <v>0</v>
      </c>
      <c r="H18" s="95">
        <f t="shared" si="0"/>
        <v>0</v>
      </c>
    </row>
    <row r="19" spans="1:8" s="30" customFormat="1" ht="24" customHeight="1">
      <c r="A19" s="76"/>
      <c r="B19" s="76" t="s">
        <v>87</v>
      </c>
      <c r="C19" s="57"/>
      <c r="D19" s="14" t="s">
        <v>88</v>
      </c>
      <c r="E19" s="89">
        <f>E20</f>
        <v>60000</v>
      </c>
      <c r="F19" s="89">
        <f>SUM(F20)</f>
        <v>60000</v>
      </c>
      <c r="G19" s="89">
        <f>SUM(G20)</f>
        <v>30000</v>
      </c>
      <c r="H19" s="95">
        <f t="shared" si="0"/>
        <v>50</v>
      </c>
    </row>
    <row r="20" spans="1:8" s="30" customFormat="1" ht="25.5" customHeight="1">
      <c r="A20" s="76"/>
      <c r="B20" s="76"/>
      <c r="C20" s="57">
        <v>2480</v>
      </c>
      <c r="D20" s="14" t="s">
        <v>165</v>
      </c>
      <c r="E20" s="89">
        <v>60000</v>
      </c>
      <c r="F20" s="158">
        <v>60000</v>
      </c>
      <c r="G20" s="158">
        <v>30000</v>
      </c>
      <c r="H20" s="95">
        <f t="shared" si="0"/>
        <v>50</v>
      </c>
    </row>
    <row r="21" spans="1:8" s="30" customFormat="1" ht="24" customHeight="1">
      <c r="A21" s="76"/>
      <c r="B21" s="76">
        <v>92118</v>
      </c>
      <c r="C21" s="57"/>
      <c r="D21" s="14" t="s">
        <v>167</v>
      </c>
      <c r="E21" s="89">
        <f>SUM(E22)</f>
        <v>0</v>
      </c>
      <c r="F21" s="89">
        <f>SUM(F22)</f>
        <v>3400</v>
      </c>
      <c r="G21" s="89">
        <f>SUM(G22)</f>
        <v>2500</v>
      </c>
      <c r="H21" s="95">
        <f t="shared" si="0"/>
        <v>73.52941176470588</v>
      </c>
    </row>
    <row r="22" spans="1:8" s="30" customFormat="1" ht="24" customHeight="1">
      <c r="A22" s="76"/>
      <c r="B22" s="76"/>
      <c r="C22" s="57">
        <v>2480</v>
      </c>
      <c r="D22" s="14" t="s">
        <v>165</v>
      </c>
      <c r="E22" s="89">
        <v>0</v>
      </c>
      <c r="F22" s="158">
        <v>3400</v>
      </c>
      <c r="G22" s="158">
        <v>2500</v>
      </c>
      <c r="H22" s="95">
        <f t="shared" si="0"/>
        <v>73.52941176470588</v>
      </c>
    </row>
    <row r="23" spans="1:8" s="49" customFormat="1" ht="25.5" customHeight="1">
      <c r="A23" s="39">
        <v>926</v>
      </c>
      <c r="B23" s="39"/>
      <c r="C23" s="6"/>
      <c r="D23" s="44" t="s">
        <v>89</v>
      </c>
      <c r="E23" s="19">
        <f>SUM(E24)</f>
        <v>0</v>
      </c>
      <c r="F23" s="19">
        <f>SUM(F24)</f>
        <v>2800</v>
      </c>
      <c r="G23" s="19">
        <f>SUM(G24)</f>
        <v>2100</v>
      </c>
      <c r="H23" s="51">
        <f t="shared" si="0"/>
        <v>75</v>
      </c>
    </row>
    <row r="24" spans="1:8" s="30" customFormat="1" ht="21.75" customHeight="1">
      <c r="A24" s="76"/>
      <c r="B24" s="76">
        <v>92605</v>
      </c>
      <c r="C24" s="57"/>
      <c r="D24" s="46" t="s">
        <v>90</v>
      </c>
      <c r="E24" s="89">
        <f>SUM(E25:E26)</f>
        <v>0</v>
      </c>
      <c r="F24" s="89">
        <f>SUM(F25:F26)</f>
        <v>2800</v>
      </c>
      <c r="G24" s="89">
        <f>SUM(G25:G26)</f>
        <v>2100</v>
      </c>
      <c r="H24" s="95">
        <f t="shared" si="0"/>
        <v>75</v>
      </c>
    </row>
    <row r="25" spans="1:8" s="30" customFormat="1" ht="22.5">
      <c r="A25" s="76"/>
      <c r="B25" s="76"/>
      <c r="C25" s="57">
        <v>3020</v>
      </c>
      <c r="D25" s="46" t="s">
        <v>503</v>
      </c>
      <c r="E25" s="89">
        <v>0</v>
      </c>
      <c r="F25" s="89">
        <v>2100</v>
      </c>
      <c r="G25" s="89">
        <f>1500+600</f>
        <v>2100</v>
      </c>
      <c r="H25" s="95">
        <f t="shared" si="0"/>
        <v>100</v>
      </c>
    </row>
    <row r="26" spans="1:8" s="30" customFormat="1" ht="24" customHeight="1">
      <c r="A26" s="76"/>
      <c r="B26" s="76"/>
      <c r="C26" s="57">
        <v>4210</v>
      </c>
      <c r="D26" s="14" t="s">
        <v>96</v>
      </c>
      <c r="E26" s="89">
        <v>0</v>
      </c>
      <c r="F26" s="158">
        <v>700</v>
      </c>
      <c r="G26" s="158">
        <v>0</v>
      </c>
      <c r="H26" s="95">
        <f t="shared" si="0"/>
        <v>0</v>
      </c>
    </row>
    <row r="27" spans="1:8" s="8" customFormat="1" ht="24.75" customHeight="1">
      <c r="A27" s="22"/>
      <c r="B27" s="22"/>
      <c r="C27" s="22"/>
      <c r="D27" s="165" t="s">
        <v>91</v>
      </c>
      <c r="E27" s="19">
        <f>SUM(E8,E16,E23)</f>
        <v>64782</v>
      </c>
      <c r="F27" s="19">
        <f>SUM(F8,F16,F23,)</f>
        <v>77332</v>
      </c>
      <c r="G27" s="19">
        <f>SUM(G8,G16,G23,)</f>
        <v>36949.97</v>
      </c>
      <c r="H27" s="51">
        <f t="shared" si="0"/>
        <v>47.780957430300525</v>
      </c>
    </row>
    <row r="30" ht="12.75">
      <c r="E30" s="33"/>
    </row>
    <row r="31" ht="12.75">
      <c r="E31" s="33"/>
    </row>
    <row r="32" ht="12.75">
      <c r="E32" s="47"/>
    </row>
    <row r="33" ht="12.75">
      <c r="E33" s="33"/>
    </row>
    <row r="34" ht="12.75">
      <c r="E34" s="33"/>
    </row>
  </sheetData>
  <sheetProtection/>
  <mergeCells count="8">
    <mergeCell ref="C6:C7"/>
    <mergeCell ref="B6:B7"/>
    <mergeCell ref="A6:A7"/>
    <mergeCell ref="A5:H5"/>
    <mergeCell ref="G6:H6"/>
    <mergeCell ref="F6:F7"/>
    <mergeCell ref="E6:E7"/>
    <mergeCell ref="D6:D7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5"/>
  <sheetViews>
    <sheetView zoomScalePageLayoutView="0" workbookViewId="0" topLeftCell="A1">
      <pane xSplit="21" ySplit="7" topLeftCell="V239" activePane="bottomRight" state="frozen"/>
      <selection pane="topLeft" activeCell="A1" sqref="A1"/>
      <selection pane="topRight" activeCell="V1" sqref="V1"/>
      <selection pane="bottomLeft" activeCell="A8" sqref="A8"/>
      <selection pane="bottomRight" activeCell="S215" sqref="S215"/>
    </sheetView>
  </sheetViews>
  <sheetFormatPr defaultColWidth="9.00390625" defaultRowHeight="12.75"/>
  <cols>
    <col min="1" max="1" width="5.375" style="331" customWidth="1"/>
    <col min="2" max="2" width="7.375" style="331" customWidth="1"/>
    <col min="3" max="3" width="5.00390625" style="331" customWidth="1"/>
    <col min="4" max="4" width="25.375" style="331" customWidth="1"/>
    <col min="5" max="5" width="13.00390625" style="329" customWidth="1"/>
    <col min="6" max="6" width="8.125" style="329" hidden="1" customWidth="1"/>
    <col min="7" max="7" width="13.25390625" style="329" customWidth="1"/>
    <col min="8" max="8" width="10.875" style="329" hidden="1" customWidth="1"/>
    <col min="9" max="9" width="10.25390625" style="329" hidden="1" customWidth="1"/>
    <col min="10" max="10" width="11.875" style="329" hidden="1" customWidth="1"/>
    <col min="11" max="11" width="13.00390625" style="329" hidden="1" customWidth="1"/>
    <col min="12" max="12" width="13.625" style="329" hidden="1" customWidth="1"/>
    <col min="13" max="13" width="12.75390625" style="329" hidden="1" customWidth="1"/>
    <col min="14" max="14" width="13.00390625" style="329" hidden="1" customWidth="1"/>
    <col min="15" max="15" width="11.875" style="329" hidden="1" customWidth="1"/>
    <col min="16" max="16" width="12.75390625" style="329" hidden="1" customWidth="1"/>
    <col min="17" max="17" width="17.25390625" style="329" hidden="1" customWidth="1"/>
    <col min="18" max="18" width="12.75390625" style="329" customWidth="1"/>
    <col min="19" max="19" width="9.00390625" style="330" customWidth="1"/>
    <col min="20" max="20" width="10.125" style="329" hidden="1" customWidth="1"/>
    <col min="21" max="21" width="8.00390625" style="330" hidden="1" customWidth="1"/>
    <col min="22" max="16384" width="9.125" style="331" customWidth="1"/>
  </cols>
  <sheetData>
    <row r="1" spans="1:18" ht="12.75" customHeight="1">
      <c r="A1" s="111"/>
      <c r="B1" s="111"/>
      <c r="C1" s="111"/>
      <c r="D1" s="111"/>
      <c r="E1" s="328"/>
      <c r="G1" s="64" t="s">
        <v>521</v>
      </c>
      <c r="R1" s="64"/>
    </row>
    <row r="2" spans="1:18" ht="12.75" customHeight="1">
      <c r="A2" s="111"/>
      <c r="B2" s="111"/>
      <c r="C2" s="111"/>
      <c r="D2" s="111"/>
      <c r="E2" s="328"/>
      <c r="G2" s="64" t="s">
        <v>352</v>
      </c>
      <c r="R2" s="64"/>
    </row>
    <row r="3" spans="1:18" ht="12.75" customHeight="1">
      <c r="A3" s="111"/>
      <c r="B3" s="111"/>
      <c r="C3" s="111"/>
      <c r="D3" s="111"/>
      <c r="E3" s="328"/>
      <c r="G3" s="64" t="s">
        <v>354</v>
      </c>
      <c r="R3" s="64"/>
    </row>
    <row r="4" spans="1:18" ht="12.75" customHeight="1">
      <c r="A4" s="111"/>
      <c r="B4" s="111"/>
      <c r="C4" s="111"/>
      <c r="D4" s="111"/>
      <c r="E4" s="328"/>
      <c r="G4" s="64" t="s">
        <v>371</v>
      </c>
      <c r="R4" s="64"/>
    </row>
    <row r="5" spans="1:5" ht="18" customHeight="1">
      <c r="A5" s="332" t="s">
        <v>522</v>
      </c>
      <c r="B5" s="333"/>
      <c r="C5" s="333"/>
      <c r="D5" s="333"/>
      <c r="E5" s="333"/>
    </row>
    <row r="6" spans="1:21" ht="32.25" customHeight="1">
      <c r="A6" s="417" t="s">
        <v>15</v>
      </c>
      <c r="B6" s="417" t="s">
        <v>16</v>
      </c>
      <c r="C6" s="417" t="s">
        <v>17</v>
      </c>
      <c r="D6" s="418" t="s">
        <v>18</v>
      </c>
      <c r="E6" s="420" t="s">
        <v>523</v>
      </c>
      <c r="F6" s="414" t="s">
        <v>524</v>
      </c>
      <c r="G6" s="414" t="s">
        <v>239</v>
      </c>
      <c r="H6" s="127" t="s">
        <v>525</v>
      </c>
      <c r="I6" s="127" t="s">
        <v>526</v>
      </c>
      <c r="J6" s="127" t="s">
        <v>527</v>
      </c>
      <c r="K6" s="127" t="s">
        <v>528</v>
      </c>
      <c r="L6" s="334"/>
      <c r="M6" s="127"/>
      <c r="N6" s="127"/>
      <c r="O6" s="127"/>
      <c r="P6" s="10"/>
      <c r="Q6" s="10"/>
      <c r="R6" s="415" t="s">
        <v>529</v>
      </c>
      <c r="S6" s="415"/>
      <c r="T6" s="416" t="s">
        <v>530</v>
      </c>
      <c r="U6" s="416"/>
    </row>
    <row r="7" spans="1:21" ht="24.75" customHeight="1">
      <c r="A7" s="417"/>
      <c r="B7" s="417"/>
      <c r="C7" s="417"/>
      <c r="D7" s="419"/>
      <c r="E7" s="420"/>
      <c r="F7" s="414"/>
      <c r="G7" s="414"/>
      <c r="H7" s="127" t="s">
        <v>531</v>
      </c>
      <c r="I7" s="127" t="s">
        <v>532</v>
      </c>
      <c r="J7" s="127" t="s">
        <v>533</v>
      </c>
      <c r="K7" s="127" t="s">
        <v>534</v>
      </c>
      <c r="L7" s="127" t="s">
        <v>535</v>
      </c>
      <c r="M7" s="127" t="s">
        <v>536</v>
      </c>
      <c r="N7" s="127" t="s">
        <v>537</v>
      </c>
      <c r="O7" s="127" t="s">
        <v>538</v>
      </c>
      <c r="P7" s="127"/>
      <c r="Q7" s="127"/>
      <c r="R7" s="127" t="s">
        <v>8</v>
      </c>
      <c r="S7" s="335" t="s">
        <v>9</v>
      </c>
      <c r="T7" s="336" t="s">
        <v>8</v>
      </c>
      <c r="U7" s="337" t="s">
        <v>9</v>
      </c>
    </row>
    <row r="8" spans="1:21" s="63" customFormat="1" ht="39.75" customHeight="1">
      <c r="A8" s="39" t="s">
        <v>98</v>
      </c>
      <c r="B8" s="7"/>
      <c r="C8" s="26"/>
      <c r="D8" s="25" t="s">
        <v>99</v>
      </c>
      <c r="E8" s="19">
        <f>SUM(E9)</f>
        <v>129925</v>
      </c>
      <c r="F8" s="19">
        <f>SUM(F9)</f>
        <v>0</v>
      </c>
      <c r="G8" s="19">
        <f>SUM(E8:F8)</f>
        <v>129925</v>
      </c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>
        <f>SUM(R9)</f>
        <v>47863.29</v>
      </c>
      <c r="S8" s="338">
        <f>R8/G8</f>
        <v>0.36839168751202617</v>
      </c>
      <c r="T8" s="126">
        <f>G8-R8</f>
        <v>82061.70999999999</v>
      </c>
      <c r="U8" s="338">
        <f>T8/G8</f>
        <v>0.6316083124879738</v>
      </c>
    </row>
    <row r="9" spans="1:21" s="111" customFormat="1" ht="34.5" customHeight="1">
      <c r="A9" s="98"/>
      <c r="B9" s="75" t="s">
        <v>100</v>
      </c>
      <c r="C9" s="83"/>
      <c r="D9" s="14" t="s">
        <v>101</v>
      </c>
      <c r="E9" s="89">
        <f>SUM(E10,E23,E34,E38)</f>
        <v>129925</v>
      </c>
      <c r="F9" s="89">
        <f>SUM(F10,F23,F34,F38)</f>
        <v>0</v>
      </c>
      <c r="G9" s="89">
        <f>SUM(E9:F9)</f>
        <v>129925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>
        <f>SUM(R10,R23,R34,R38)</f>
        <v>47863.29</v>
      </c>
      <c r="S9" s="339">
        <f>R9/G9</f>
        <v>0.36839168751202617</v>
      </c>
      <c r="T9" s="89">
        <f>G9-R9</f>
        <v>82061.70999999999</v>
      </c>
      <c r="U9" s="339">
        <f>T9/G9</f>
        <v>0.6316083124879738</v>
      </c>
    </row>
    <row r="10" spans="1:21" s="111" customFormat="1" ht="30" customHeight="1">
      <c r="A10" s="76"/>
      <c r="B10" s="57"/>
      <c r="C10" s="76">
        <v>4210</v>
      </c>
      <c r="D10" s="14" t="s">
        <v>96</v>
      </c>
      <c r="E10" s="89">
        <f>SUM(E11,E12,E13,E14,E15,E16,E17,E18,E19,E20,E21,E22)</f>
        <v>57205</v>
      </c>
      <c r="F10" s="89">
        <f>SUM(F11,F12,F13,F14,F15,F16,F17,F18,F19,F20,F21,F22)</f>
        <v>-11360</v>
      </c>
      <c r="G10" s="89">
        <f>SUM(E10:F10)</f>
        <v>45845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>
        <f>SUM(R11,R12,R13,R14,R15,R16,R17,R18,R19,R20,R21,R22)</f>
        <v>15796.41</v>
      </c>
      <c r="S10" s="339">
        <f>R10/G10</f>
        <v>0.3445612389573563</v>
      </c>
      <c r="T10" s="89">
        <f>G10-R10</f>
        <v>30048.59</v>
      </c>
      <c r="U10" s="339">
        <f>T10/G10</f>
        <v>0.6554387610426436</v>
      </c>
    </row>
    <row r="11" spans="1:21" s="343" customFormat="1" ht="19.5" customHeight="1">
      <c r="A11" s="340"/>
      <c r="B11" s="340"/>
      <c r="C11" s="302"/>
      <c r="D11" s="341" t="s">
        <v>539</v>
      </c>
      <c r="E11" s="56">
        <v>5480</v>
      </c>
      <c r="F11" s="56">
        <f>SUM(H11:Q11)</f>
        <v>-4980</v>
      </c>
      <c r="G11" s="56">
        <f>SUM(E11:F11)</f>
        <v>500</v>
      </c>
      <c r="H11" s="56"/>
      <c r="I11" s="56"/>
      <c r="J11" s="56"/>
      <c r="K11" s="56">
        <v>-4980</v>
      </c>
      <c r="L11" s="56"/>
      <c r="M11" s="56"/>
      <c r="N11" s="56"/>
      <c r="O11" s="56"/>
      <c r="P11" s="56"/>
      <c r="Q11" s="56"/>
      <c r="R11" s="56">
        <v>0</v>
      </c>
      <c r="S11" s="342">
        <f>R11/G11</f>
        <v>0</v>
      </c>
      <c r="T11" s="56">
        <f>G11-R11</f>
        <v>500</v>
      </c>
      <c r="U11" s="342">
        <f>T11/G11</f>
        <v>1</v>
      </c>
    </row>
    <row r="12" spans="1:21" s="343" customFormat="1" ht="19.5" customHeight="1">
      <c r="A12" s="340"/>
      <c r="B12" s="340"/>
      <c r="C12" s="302"/>
      <c r="D12" s="341" t="s">
        <v>540</v>
      </c>
      <c r="E12" s="56">
        <v>1000</v>
      </c>
      <c r="F12" s="56">
        <f>SUM(H12:Q12)</f>
        <v>0</v>
      </c>
      <c r="G12" s="56">
        <f>SUM(E12:F12)</f>
        <v>1000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>
        <v>1000</v>
      </c>
      <c r="S12" s="342">
        <f>R12/G12</f>
        <v>1</v>
      </c>
      <c r="T12" s="56">
        <f>G12-R12</f>
        <v>0</v>
      </c>
      <c r="U12" s="342">
        <f>T12/G12</f>
        <v>0</v>
      </c>
    </row>
    <row r="13" spans="1:21" s="343" customFormat="1" ht="19.5" customHeight="1">
      <c r="A13" s="340"/>
      <c r="B13" s="340"/>
      <c r="C13" s="302"/>
      <c r="D13" s="341" t="s">
        <v>541</v>
      </c>
      <c r="E13" s="56">
        <v>1100</v>
      </c>
      <c r="F13" s="56">
        <f aca="true" t="shared" si="0" ref="F13:F22">SUM(H13:Q13)</f>
        <v>1000</v>
      </c>
      <c r="G13" s="56">
        <f aca="true" t="shared" si="1" ref="G13:G78">SUM(E13:F13)</f>
        <v>2100</v>
      </c>
      <c r="H13" s="56"/>
      <c r="I13" s="56"/>
      <c r="J13" s="56"/>
      <c r="K13" s="292">
        <v>1000</v>
      </c>
      <c r="L13" s="56"/>
      <c r="M13" s="56"/>
      <c r="N13" s="56"/>
      <c r="O13" s="56"/>
      <c r="P13" s="56"/>
      <c r="Q13" s="56"/>
      <c r="R13" s="56">
        <v>1000</v>
      </c>
      <c r="S13" s="342">
        <f aca="true" t="shared" si="2" ref="S13:S22">R13/G13</f>
        <v>0.47619047619047616</v>
      </c>
      <c r="T13" s="56">
        <f aca="true" t="shared" si="3" ref="T13:T22">G13-R13</f>
        <v>1100</v>
      </c>
      <c r="U13" s="342">
        <f aca="true" t="shared" si="4" ref="U13:U22">T13/G13</f>
        <v>0.5238095238095238</v>
      </c>
    </row>
    <row r="14" spans="1:21" s="343" customFormat="1" ht="19.5" customHeight="1">
      <c r="A14" s="340"/>
      <c r="B14" s="340"/>
      <c r="C14" s="302"/>
      <c r="D14" s="341" t="s">
        <v>542</v>
      </c>
      <c r="E14" s="56">
        <v>6240</v>
      </c>
      <c r="F14" s="56">
        <f t="shared" si="0"/>
        <v>-6240</v>
      </c>
      <c r="G14" s="56">
        <f t="shared" si="1"/>
        <v>0</v>
      </c>
      <c r="H14" s="56"/>
      <c r="I14" s="56"/>
      <c r="J14" s="56"/>
      <c r="K14" s="56">
        <v>-6240</v>
      </c>
      <c r="L14" s="56"/>
      <c r="M14" s="56"/>
      <c r="N14" s="56"/>
      <c r="O14" s="56"/>
      <c r="P14" s="56"/>
      <c r="Q14" s="56"/>
      <c r="R14" s="56">
        <v>0</v>
      </c>
      <c r="S14" s="342" t="e">
        <f t="shared" si="2"/>
        <v>#DIV/0!</v>
      </c>
      <c r="T14" s="56">
        <f t="shared" si="3"/>
        <v>0</v>
      </c>
      <c r="U14" s="342" t="e">
        <f t="shared" si="4"/>
        <v>#DIV/0!</v>
      </c>
    </row>
    <row r="15" spans="1:21" s="343" customFormat="1" ht="19.5" customHeight="1">
      <c r="A15" s="340"/>
      <c r="B15" s="340"/>
      <c r="C15" s="302"/>
      <c r="D15" s="341" t="s">
        <v>543</v>
      </c>
      <c r="E15" s="56">
        <v>6000</v>
      </c>
      <c r="F15" s="56">
        <f t="shared" si="0"/>
        <v>0</v>
      </c>
      <c r="G15" s="56">
        <f t="shared" si="1"/>
        <v>6000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600</v>
      </c>
      <c r="S15" s="342">
        <f t="shared" si="2"/>
        <v>0.1</v>
      </c>
      <c r="T15" s="56">
        <f t="shared" si="3"/>
        <v>5400</v>
      </c>
      <c r="U15" s="342">
        <f t="shared" si="4"/>
        <v>0.9</v>
      </c>
    </row>
    <row r="16" spans="1:21" s="343" customFormat="1" ht="19.5" customHeight="1">
      <c r="A16" s="340"/>
      <c r="B16" s="340"/>
      <c r="C16" s="302"/>
      <c r="D16" s="341" t="s">
        <v>544</v>
      </c>
      <c r="E16" s="56">
        <v>1000</v>
      </c>
      <c r="F16" s="56">
        <f t="shared" si="0"/>
        <v>0</v>
      </c>
      <c r="G16" s="56">
        <f t="shared" si="1"/>
        <v>1000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>
        <v>0</v>
      </c>
      <c r="S16" s="342">
        <f t="shared" si="2"/>
        <v>0</v>
      </c>
      <c r="T16" s="56">
        <f t="shared" si="3"/>
        <v>1000</v>
      </c>
      <c r="U16" s="342">
        <f t="shared" si="4"/>
        <v>1</v>
      </c>
    </row>
    <row r="17" spans="1:21" s="343" customFormat="1" ht="19.5" customHeight="1">
      <c r="A17" s="340"/>
      <c r="B17" s="340"/>
      <c r="C17" s="302"/>
      <c r="D17" s="341" t="s">
        <v>545</v>
      </c>
      <c r="E17" s="56">
        <v>8745</v>
      </c>
      <c r="F17" s="56">
        <f t="shared" si="0"/>
        <v>0</v>
      </c>
      <c r="G17" s="56">
        <f t="shared" si="1"/>
        <v>8745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>
        <v>500</v>
      </c>
      <c r="S17" s="342">
        <f t="shared" si="2"/>
        <v>0.05717552887364208</v>
      </c>
      <c r="T17" s="56">
        <f t="shared" si="3"/>
        <v>8245</v>
      </c>
      <c r="U17" s="342">
        <f t="shared" si="4"/>
        <v>0.9428244711263579</v>
      </c>
    </row>
    <row r="18" spans="1:21" s="343" customFormat="1" ht="19.5" customHeight="1">
      <c r="A18" s="340"/>
      <c r="B18" s="340"/>
      <c r="C18" s="302"/>
      <c r="D18" s="341" t="s">
        <v>546</v>
      </c>
      <c r="E18" s="56">
        <v>5180</v>
      </c>
      <c r="F18" s="56">
        <f t="shared" si="0"/>
        <v>0</v>
      </c>
      <c r="G18" s="56">
        <f t="shared" si="1"/>
        <v>5180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>
        <v>0</v>
      </c>
      <c r="S18" s="342">
        <f t="shared" si="2"/>
        <v>0</v>
      </c>
      <c r="T18" s="56">
        <f t="shared" si="3"/>
        <v>5180</v>
      </c>
      <c r="U18" s="342">
        <f t="shared" si="4"/>
        <v>1</v>
      </c>
    </row>
    <row r="19" spans="1:21" s="343" customFormat="1" ht="19.5" customHeight="1">
      <c r="A19" s="340"/>
      <c r="B19" s="340"/>
      <c r="C19" s="302"/>
      <c r="D19" s="341" t="s">
        <v>547</v>
      </c>
      <c r="E19" s="56">
        <v>14500</v>
      </c>
      <c r="F19" s="56">
        <f t="shared" si="0"/>
        <v>300</v>
      </c>
      <c r="G19" s="56">
        <f t="shared" si="1"/>
        <v>14800</v>
      </c>
      <c r="H19" s="56"/>
      <c r="I19" s="56"/>
      <c r="J19" s="56">
        <v>300</v>
      </c>
      <c r="K19" s="56"/>
      <c r="L19" s="56"/>
      <c r="M19" s="56"/>
      <c r="N19" s="56"/>
      <c r="O19" s="56"/>
      <c r="P19" s="56"/>
      <c r="Q19" s="56"/>
      <c r="R19" s="56">
        <v>12096.41</v>
      </c>
      <c r="S19" s="342">
        <f t="shared" si="2"/>
        <v>0.817325</v>
      </c>
      <c r="T19" s="56">
        <f t="shared" si="3"/>
        <v>2703.59</v>
      </c>
      <c r="U19" s="342">
        <f t="shared" si="4"/>
        <v>0.182675</v>
      </c>
    </row>
    <row r="20" spans="1:21" s="343" customFormat="1" ht="19.5" customHeight="1">
      <c r="A20" s="340"/>
      <c r="B20" s="340"/>
      <c r="C20" s="302"/>
      <c r="D20" s="341" t="s">
        <v>548</v>
      </c>
      <c r="E20" s="56">
        <v>1440</v>
      </c>
      <c r="F20" s="56">
        <f t="shared" si="0"/>
        <v>-1440</v>
      </c>
      <c r="G20" s="56">
        <f t="shared" si="1"/>
        <v>0</v>
      </c>
      <c r="H20" s="56"/>
      <c r="I20" s="56"/>
      <c r="J20" s="56"/>
      <c r="K20" s="344">
        <v>-1440</v>
      </c>
      <c r="L20" s="56"/>
      <c r="M20" s="56"/>
      <c r="N20" s="56"/>
      <c r="O20" s="56"/>
      <c r="P20" s="56"/>
      <c r="Q20" s="56"/>
      <c r="R20" s="56">
        <v>0</v>
      </c>
      <c r="S20" s="342">
        <v>0</v>
      </c>
      <c r="T20" s="56">
        <f t="shared" si="3"/>
        <v>0</v>
      </c>
      <c r="U20" s="342"/>
    </row>
    <row r="21" spans="1:21" s="343" customFormat="1" ht="19.5" customHeight="1">
      <c r="A21" s="340"/>
      <c r="B21" s="340"/>
      <c r="C21" s="302"/>
      <c r="D21" s="341" t="s">
        <v>549</v>
      </c>
      <c r="E21" s="56">
        <v>600</v>
      </c>
      <c r="F21" s="56">
        <f t="shared" si="0"/>
        <v>0</v>
      </c>
      <c r="G21" s="56">
        <f t="shared" si="1"/>
        <v>600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>
        <v>600</v>
      </c>
      <c r="S21" s="342">
        <f t="shared" si="2"/>
        <v>1</v>
      </c>
      <c r="T21" s="56">
        <f t="shared" si="3"/>
        <v>0</v>
      </c>
      <c r="U21" s="342">
        <f t="shared" si="4"/>
        <v>0</v>
      </c>
    </row>
    <row r="22" spans="1:21" s="343" customFormat="1" ht="19.5" customHeight="1">
      <c r="A22" s="340"/>
      <c r="B22" s="340"/>
      <c r="C22" s="302"/>
      <c r="D22" s="341" t="s">
        <v>550</v>
      </c>
      <c r="E22" s="56">
        <v>5920</v>
      </c>
      <c r="F22" s="56">
        <f t="shared" si="0"/>
        <v>0</v>
      </c>
      <c r="G22" s="56">
        <f t="shared" si="1"/>
        <v>5920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>
        <v>0</v>
      </c>
      <c r="S22" s="342">
        <f t="shared" si="2"/>
        <v>0</v>
      </c>
      <c r="T22" s="56">
        <f t="shared" si="3"/>
        <v>5920</v>
      </c>
      <c r="U22" s="342">
        <f t="shared" si="4"/>
        <v>1</v>
      </c>
    </row>
    <row r="23" spans="1:21" s="111" customFormat="1" ht="30" customHeight="1">
      <c r="A23" s="76"/>
      <c r="B23" s="57"/>
      <c r="C23" s="76">
        <v>4300</v>
      </c>
      <c r="D23" s="14" t="s">
        <v>103</v>
      </c>
      <c r="E23" s="89">
        <f>SUM(E24,E25,E28,E29,E30,E31,E32,E33,E26,E27,)</f>
        <v>21800</v>
      </c>
      <c r="F23" s="89">
        <f>SUM(F24,F25,F28,F29,F30,F31,F32,F33,F26,F27,)</f>
        <v>11360</v>
      </c>
      <c r="G23" s="89">
        <f>SUM(G24,G25,G28,G29,G30,G31,G32,G33,G26,G27,)</f>
        <v>33160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>
        <f>SUM(R24,R25,R28,R29,R30,R31,R32,R33)</f>
        <v>0</v>
      </c>
      <c r="S23" s="339">
        <f>R23/G23</f>
        <v>0</v>
      </c>
      <c r="T23" s="89">
        <f>G23-R23</f>
        <v>33160</v>
      </c>
      <c r="U23" s="339">
        <f>T23/G23</f>
        <v>1</v>
      </c>
    </row>
    <row r="24" spans="1:21" s="343" customFormat="1" ht="19.5" customHeight="1">
      <c r="A24" s="340"/>
      <c r="B24" s="340"/>
      <c r="C24" s="340"/>
      <c r="D24" s="341" t="s">
        <v>551</v>
      </c>
      <c r="E24" s="56">
        <v>6000</v>
      </c>
      <c r="F24" s="56">
        <f>SUM(H24:Q24)</f>
        <v>0</v>
      </c>
      <c r="G24" s="56">
        <f t="shared" si="1"/>
        <v>6000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>
        <v>0</v>
      </c>
      <c r="S24" s="342">
        <f>R24/G24</f>
        <v>0</v>
      </c>
      <c r="T24" s="56">
        <f>G24-R24</f>
        <v>6000</v>
      </c>
      <c r="U24" s="342">
        <f>T24/G24</f>
        <v>1</v>
      </c>
    </row>
    <row r="25" spans="1:21" s="343" customFormat="1" ht="19.5" customHeight="1">
      <c r="A25" s="340"/>
      <c r="B25" s="340"/>
      <c r="C25" s="340"/>
      <c r="D25" s="341" t="s">
        <v>540</v>
      </c>
      <c r="E25" s="56">
        <v>7000</v>
      </c>
      <c r="F25" s="56">
        <f>SUM(H25:Q25)</f>
        <v>0</v>
      </c>
      <c r="G25" s="56">
        <f t="shared" si="1"/>
        <v>7000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>
        <v>0</v>
      </c>
      <c r="S25" s="342">
        <f>R25/G25</f>
        <v>0</v>
      </c>
      <c r="T25" s="56">
        <f>G25-R25</f>
        <v>7000</v>
      </c>
      <c r="U25" s="342">
        <f>T25/G25</f>
        <v>1</v>
      </c>
    </row>
    <row r="26" spans="1:21" s="343" customFormat="1" ht="19.5" customHeight="1">
      <c r="A26" s="340"/>
      <c r="B26" s="345"/>
      <c r="C26" s="340"/>
      <c r="D26" s="341" t="s">
        <v>539</v>
      </c>
      <c r="E26" s="56">
        <v>0</v>
      </c>
      <c r="F26" s="56">
        <f>SUM(H26:Q26)</f>
        <v>4980</v>
      </c>
      <c r="G26" s="56">
        <f t="shared" si="1"/>
        <v>4980</v>
      </c>
      <c r="H26" s="56"/>
      <c r="I26" s="56"/>
      <c r="J26" s="56"/>
      <c r="K26" s="56">
        <v>4980</v>
      </c>
      <c r="L26" s="56"/>
      <c r="M26" s="56"/>
      <c r="N26" s="56"/>
      <c r="O26" s="56"/>
      <c r="P26" s="56"/>
      <c r="Q26" s="56"/>
      <c r="R26" s="56">
        <v>0</v>
      </c>
      <c r="S26" s="342">
        <f>R26/G26</f>
        <v>0</v>
      </c>
      <c r="T26" s="56">
        <f>G26-R26</f>
        <v>4980</v>
      </c>
      <c r="U26" s="342">
        <f>T26/G26</f>
        <v>1</v>
      </c>
    </row>
    <row r="27" spans="1:21" s="343" customFormat="1" ht="19.5" customHeight="1">
      <c r="A27" s="340"/>
      <c r="B27" s="345"/>
      <c r="C27" s="340"/>
      <c r="D27" s="341" t="s">
        <v>542</v>
      </c>
      <c r="E27" s="56">
        <v>0</v>
      </c>
      <c r="F27" s="56">
        <f>SUM(H27:Q27)</f>
        <v>6240</v>
      </c>
      <c r="G27" s="56">
        <f t="shared" si="1"/>
        <v>6240</v>
      </c>
      <c r="H27" s="56"/>
      <c r="I27" s="56"/>
      <c r="J27" s="56"/>
      <c r="K27" s="56">
        <v>6240</v>
      </c>
      <c r="L27" s="56"/>
      <c r="M27" s="56"/>
      <c r="N27" s="56"/>
      <c r="O27" s="56"/>
      <c r="P27" s="56"/>
      <c r="Q27" s="56"/>
      <c r="R27" s="56">
        <v>0</v>
      </c>
      <c r="S27" s="342">
        <f>R27/G27</f>
        <v>0</v>
      </c>
      <c r="T27" s="56">
        <f>G27-R27</f>
        <v>6240</v>
      </c>
      <c r="U27" s="342">
        <f>T27/G27</f>
        <v>1</v>
      </c>
    </row>
    <row r="28" spans="1:21" s="343" customFormat="1" ht="19.5" customHeight="1">
      <c r="A28" s="340"/>
      <c r="B28" s="345"/>
      <c r="C28" s="340"/>
      <c r="D28" s="341" t="s">
        <v>552</v>
      </c>
      <c r="E28" s="56">
        <v>3000</v>
      </c>
      <c r="F28" s="56">
        <f aca="true" t="shared" si="5" ref="F28:F33">SUM(H28:Q28)</f>
        <v>0</v>
      </c>
      <c r="G28" s="56">
        <f t="shared" si="1"/>
        <v>3000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>
        <v>0</v>
      </c>
      <c r="S28" s="342">
        <f aca="true" t="shared" si="6" ref="S28:S91">R28/G28</f>
        <v>0</v>
      </c>
      <c r="T28" s="56">
        <f aca="true" t="shared" si="7" ref="T28:T91">G28-R28</f>
        <v>3000</v>
      </c>
      <c r="U28" s="342">
        <f aca="true" t="shared" si="8" ref="U28:U91">T28/G28</f>
        <v>1</v>
      </c>
    </row>
    <row r="29" spans="1:21" s="343" customFormat="1" ht="19.5" customHeight="1">
      <c r="A29" s="340"/>
      <c r="B29" s="345"/>
      <c r="C29" s="340"/>
      <c r="D29" s="341" t="s">
        <v>541</v>
      </c>
      <c r="E29" s="56">
        <v>1000</v>
      </c>
      <c r="F29" s="56">
        <f t="shared" si="5"/>
        <v>-1000</v>
      </c>
      <c r="G29" s="56">
        <f t="shared" si="1"/>
        <v>0</v>
      </c>
      <c r="H29" s="56"/>
      <c r="I29" s="56"/>
      <c r="J29" s="56"/>
      <c r="K29" s="292">
        <v>-1000</v>
      </c>
      <c r="L29" s="56"/>
      <c r="M29" s="56"/>
      <c r="N29" s="56"/>
      <c r="O29" s="56"/>
      <c r="P29" s="56"/>
      <c r="Q29" s="56"/>
      <c r="R29" s="56">
        <v>0</v>
      </c>
      <c r="S29" s="342">
        <v>0</v>
      </c>
      <c r="T29" s="56">
        <f t="shared" si="7"/>
        <v>0</v>
      </c>
      <c r="U29" s="342"/>
    </row>
    <row r="30" spans="1:21" s="343" customFormat="1" ht="19.5" customHeight="1">
      <c r="A30" s="340"/>
      <c r="B30" s="345"/>
      <c r="C30" s="340"/>
      <c r="D30" s="341" t="s">
        <v>553</v>
      </c>
      <c r="E30" s="56">
        <v>2000</v>
      </c>
      <c r="F30" s="56">
        <f t="shared" si="5"/>
        <v>0</v>
      </c>
      <c r="G30" s="56">
        <f t="shared" si="1"/>
        <v>2000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>
        <v>0</v>
      </c>
      <c r="S30" s="342">
        <f t="shared" si="6"/>
        <v>0</v>
      </c>
      <c r="T30" s="56">
        <f t="shared" si="7"/>
        <v>2000</v>
      </c>
      <c r="U30" s="342">
        <f t="shared" si="8"/>
        <v>1</v>
      </c>
    </row>
    <row r="31" spans="1:21" s="343" customFormat="1" ht="19.5" customHeight="1">
      <c r="A31" s="340"/>
      <c r="B31" s="345"/>
      <c r="C31" s="340"/>
      <c r="D31" s="341" t="s">
        <v>548</v>
      </c>
      <c r="E31" s="56">
        <v>300</v>
      </c>
      <c r="F31" s="56">
        <f t="shared" si="5"/>
        <v>1140</v>
      </c>
      <c r="G31" s="56">
        <f t="shared" si="1"/>
        <v>1440</v>
      </c>
      <c r="H31" s="56"/>
      <c r="I31" s="56"/>
      <c r="J31" s="56"/>
      <c r="K31" s="344">
        <v>1140</v>
      </c>
      <c r="L31" s="56"/>
      <c r="M31" s="56"/>
      <c r="N31" s="56"/>
      <c r="O31" s="56"/>
      <c r="P31" s="56"/>
      <c r="Q31" s="56"/>
      <c r="R31" s="56">
        <v>0</v>
      </c>
      <c r="S31" s="342">
        <f t="shared" si="6"/>
        <v>0</v>
      </c>
      <c r="T31" s="56">
        <f t="shared" si="7"/>
        <v>1440</v>
      </c>
      <c r="U31" s="342">
        <f t="shared" si="8"/>
        <v>1</v>
      </c>
    </row>
    <row r="32" spans="1:21" s="343" customFormat="1" ht="19.5" customHeight="1">
      <c r="A32" s="340"/>
      <c r="B32" s="345"/>
      <c r="C32" s="340"/>
      <c r="D32" s="341" t="s">
        <v>554</v>
      </c>
      <c r="E32" s="56">
        <v>1500</v>
      </c>
      <c r="F32" s="56">
        <f t="shared" si="5"/>
        <v>0</v>
      </c>
      <c r="G32" s="56">
        <f t="shared" si="1"/>
        <v>1500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>
        <v>0</v>
      </c>
      <c r="S32" s="342">
        <f t="shared" si="6"/>
        <v>0</v>
      </c>
      <c r="T32" s="56">
        <f t="shared" si="7"/>
        <v>1500</v>
      </c>
      <c r="U32" s="342">
        <f t="shared" si="8"/>
        <v>1</v>
      </c>
    </row>
    <row r="33" spans="1:21" s="343" customFormat="1" ht="19.5" customHeight="1">
      <c r="A33" s="340"/>
      <c r="B33" s="345"/>
      <c r="C33" s="340"/>
      <c r="D33" s="341" t="s">
        <v>555</v>
      </c>
      <c r="E33" s="56">
        <v>1000</v>
      </c>
      <c r="F33" s="56">
        <f t="shared" si="5"/>
        <v>0</v>
      </c>
      <c r="G33" s="56">
        <f t="shared" si="1"/>
        <v>1000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>
        <v>0</v>
      </c>
      <c r="S33" s="342">
        <f t="shared" si="6"/>
        <v>0</v>
      </c>
      <c r="T33" s="56">
        <f t="shared" si="7"/>
        <v>1000</v>
      </c>
      <c r="U33" s="342">
        <f t="shared" si="8"/>
        <v>1</v>
      </c>
    </row>
    <row r="34" spans="1:21" s="111" customFormat="1" ht="30" customHeight="1">
      <c r="A34" s="76"/>
      <c r="B34" s="57"/>
      <c r="C34" s="76">
        <v>6050</v>
      </c>
      <c r="D34" s="14" t="s">
        <v>97</v>
      </c>
      <c r="E34" s="89">
        <f>SUM(E35,E36,E37)</f>
        <v>35920</v>
      </c>
      <c r="F34" s="89">
        <f>SUM(F35,F36,F37)</f>
        <v>0</v>
      </c>
      <c r="G34" s="89">
        <f t="shared" si="1"/>
        <v>35920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>
        <f>SUM(R35,R36,R37)</f>
        <v>17914.88</v>
      </c>
      <c r="S34" s="339">
        <f t="shared" si="6"/>
        <v>0.4987438752783965</v>
      </c>
      <c r="T34" s="89">
        <f t="shared" si="7"/>
        <v>18005.12</v>
      </c>
      <c r="U34" s="339">
        <f t="shared" si="8"/>
        <v>0.5012561247216035</v>
      </c>
    </row>
    <row r="35" spans="1:21" s="343" customFormat="1" ht="19.5" customHeight="1">
      <c r="A35" s="340"/>
      <c r="B35" s="340"/>
      <c r="C35" s="340"/>
      <c r="D35" s="341" t="s">
        <v>551</v>
      </c>
      <c r="E35" s="56">
        <v>14120</v>
      </c>
      <c r="F35" s="56">
        <f>SUM(H35:Q35)</f>
        <v>0</v>
      </c>
      <c r="G35" s="56">
        <f t="shared" si="1"/>
        <v>14120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>
        <v>14120</v>
      </c>
      <c r="S35" s="342">
        <f t="shared" si="6"/>
        <v>1</v>
      </c>
      <c r="T35" s="56">
        <f t="shared" si="7"/>
        <v>0</v>
      </c>
      <c r="U35" s="342">
        <f t="shared" si="8"/>
        <v>0</v>
      </c>
    </row>
    <row r="36" spans="1:21" s="343" customFormat="1" ht="19.5" customHeight="1">
      <c r="A36" s="340"/>
      <c r="B36" s="345"/>
      <c r="C36" s="340"/>
      <c r="D36" s="341" t="s">
        <v>553</v>
      </c>
      <c r="E36" s="56">
        <v>3800</v>
      </c>
      <c r="F36" s="56">
        <f>SUM(H36:Q36)</f>
        <v>0</v>
      </c>
      <c r="G36" s="56">
        <f t="shared" si="1"/>
        <v>3800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>
        <v>3794.88</v>
      </c>
      <c r="S36" s="342">
        <f t="shared" si="6"/>
        <v>0.9986526315789473</v>
      </c>
      <c r="T36" s="56">
        <f t="shared" si="7"/>
        <v>5.119999999999891</v>
      </c>
      <c r="U36" s="342">
        <f t="shared" si="8"/>
        <v>0.0013473684210526028</v>
      </c>
    </row>
    <row r="37" spans="1:21" s="343" customFormat="1" ht="19.5" customHeight="1">
      <c r="A37" s="340"/>
      <c r="B37" s="345"/>
      <c r="C37" s="340"/>
      <c r="D37" s="341" t="s">
        <v>547</v>
      </c>
      <c r="E37" s="56">
        <v>18000</v>
      </c>
      <c r="F37" s="56">
        <f>SUM(H37:Q37)</f>
        <v>0</v>
      </c>
      <c r="G37" s="56">
        <f t="shared" si="1"/>
        <v>18000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>
        <v>0</v>
      </c>
      <c r="S37" s="342">
        <f t="shared" si="6"/>
        <v>0</v>
      </c>
      <c r="T37" s="56">
        <f t="shared" si="7"/>
        <v>18000</v>
      </c>
      <c r="U37" s="342">
        <f t="shared" si="8"/>
        <v>1</v>
      </c>
    </row>
    <row r="38" spans="1:21" s="111" customFormat="1" ht="30" customHeight="1">
      <c r="A38" s="76"/>
      <c r="B38" s="57"/>
      <c r="C38" s="76">
        <v>6060</v>
      </c>
      <c r="D38" s="14" t="s">
        <v>120</v>
      </c>
      <c r="E38" s="89">
        <f>SUM(E39)</f>
        <v>15000</v>
      </c>
      <c r="F38" s="89">
        <f>SUM(F39)</f>
        <v>0</v>
      </c>
      <c r="G38" s="89">
        <f t="shared" si="1"/>
        <v>15000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>
        <f>SUM(R39)</f>
        <v>14152</v>
      </c>
      <c r="S38" s="339">
        <f t="shared" si="6"/>
        <v>0.9434666666666667</v>
      </c>
      <c r="T38" s="89">
        <f t="shared" si="7"/>
        <v>848</v>
      </c>
      <c r="U38" s="339">
        <f t="shared" si="8"/>
        <v>0.05653333333333333</v>
      </c>
    </row>
    <row r="39" spans="1:21" s="343" customFormat="1" ht="19.5" customHeight="1">
      <c r="A39" s="340"/>
      <c r="B39" s="345"/>
      <c r="C39" s="302"/>
      <c r="D39" s="341" t="s">
        <v>556</v>
      </c>
      <c r="E39" s="56">
        <v>15000</v>
      </c>
      <c r="F39" s="56">
        <f>SUM(H39:Q39)</f>
        <v>0</v>
      </c>
      <c r="G39" s="56">
        <f t="shared" si="1"/>
        <v>15000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>
        <v>14152</v>
      </c>
      <c r="S39" s="342">
        <f t="shared" si="6"/>
        <v>0.9434666666666667</v>
      </c>
      <c r="T39" s="56">
        <f t="shared" si="7"/>
        <v>848</v>
      </c>
      <c r="U39" s="342">
        <f t="shared" si="8"/>
        <v>0.05653333333333333</v>
      </c>
    </row>
    <row r="40" spans="1:21" s="63" customFormat="1" ht="39.75" customHeight="1">
      <c r="A40" s="39">
        <v>700</v>
      </c>
      <c r="B40" s="7"/>
      <c r="C40" s="26"/>
      <c r="D40" s="25" t="s">
        <v>24</v>
      </c>
      <c r="E40" s="19">
        <f>SUM(E41)</f>
        <v>580</v>
      </c>
      <c r="F40" s="19">
        <f>SUM(F41)</f>
        <v>0</v>
      </c>
      <c r="G40" s="19">
        <f t="shared" si="1"/>
        <v>580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>
        <f>SUM(R41)</f>
        <v>302.12</v>
      </c>
      <c r="S40" s="338">
        <f t="shared" si="6"/>
        <v>0.520896551724138</v>
      </c>
      <c r="T40" s="126">
        <f t="shared" si="7"/>
        <v>277.88</v>
      </c>
      <c r="U40" s="338">
        <f t="shared" si="8"/>
        <v>0.47910344827586204</v>
      </c>
    </row>
    <row r="41" spans="1:21" s="111" customFormat="1" ht="34.5" customHeight="1">
      <c r="A41" s="346"/>
      <c r="B41" s="75">
        <v>70095</v>
      </c>
      <c r="C41" s="83"/>
      <c r="D41" s="14" t="s">
        <v>21</v>
      </c>
      <c r="E41" s="89">
        <f>SUM(E42,E44)</f>
        <v>580</v>
      </c>
      <c r="F41" s="89">
        <f>SUM(F42,F44)</f>
        <v>0</v>
      </c>
      <c r="G41" s="89">
        <f t="shared" si="1"/>
        <v>580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>
        <f>SUM(R42,R44)</f>
        <v>302.12</v>
      </c>
      <c r="S41" s="339">
        <f t="shared" si="6"/>
        <v>0.520896551724138</v>
      </c>
      <c r="T41" s="89">
        <f t="shared" si="7"/>
        <v>277.88</v>
      </c>
      <c r="U41" s="339">
        <f t="shared" si="8"/>
        <v>0.47910344827586204</v>
      </c>
    </row>
    <row r="42" spans="1:21" s="111" customFormat="1" ht="30" customHeight="1">
      <c r="A42" s="57"/>
      <c r="B42" s="76"/>
      <c r="C42" s="76">
        <v>4260</v>
      </c>
      <c r="D42" s="14" t="s">
        <v>119</v>
      </c>
      <c r="E42" s="89">
        <f>SUM(E43)</f>
        <v>500</v>
      </c>
      <c r="F42" s="89">
        <f>SUM(F43)</f>
        <v>0</v>
      </c>
      <c r="G42" s="89">
        <f t="shared" si="1"/>
        <v>500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>
        <f>SUM(R43)</f>
        <v>229.62</v>
      </c>
      <c r="S42" s="339">
        <f t="shared" si="6"/>
        <v>0.45924</v>
      </c>
      <c r="T42" s="89">
        <f t="shared" si="7"/>
        <v>270.38</v>
      </c>
      <c r="U42" s="339">
        <f t="shared" si="8"/>
        <v>0.54076</v>
      </c>
    </row>
    <row r="43" spans="1:21" s="343" customFormat="1" ht="19.5" customHeight="1">
      <c r="A43" s="340"/>
      <c r="B43" s="340"/>
      <c r="C43" s="340"/>
      <c r="D43" s="341" t="s">
        <v>554</v>
      </c>
      <c r="E43" s="56">
        <v>500</v>
      </c>
      <c r="F43" s="56">
        <f>SUM(H43:Q43)</f>
        <v>0</v>
      </c>
      <c r="G43" s="56">
        <f t="shared" si="1"/>
        <v>500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>
        <v>229.62</v>
      </c>
      <c r="S43" s="342">
        <f t="shared" si="6"/>
        <v>0.45924</v>
      </c>
      <c r="T43" s="56">
        <f t="shared" si="7"/>
        <v>270.38</v>
      </c>
      <c r="U43" s="342">
        <f t="shared" si="8"/>
        <v>0.54076</v>
      </c>
    </row>
    <row r="44" spans="1:21" s="111" customFormat="1" ht="30" customHeight="1">
      <c r="A44" s="340"/>
      <c r="B44" s="345"/>
      <c r="C44" s="76">
        <v>4300</v>
      </c>
      <c r="D44" s="14" t="s">
        <v>103</v>
      </c>
      <c r="E44" s="89">
        <f>SUM(E45)</f>
        <v>80</v>
      </c>
      <c r="F44" s="89">
        <f>SUM(F45)</f>
        <v>0</v>
      </c>
      <c r="G44" s="89">
        <f t="shared" si="1"/>
        <v>80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>
        <f>SUM(R45)</f>
        <v>72.5</v>
      </c>
      <c r="S44" s="339">
        <f t="shared" si="6"/>
        <v>0.90625</v>
      </c>
      <c r="T44" s="89">
        <f t="shared" si="7"/>
        <v>7.5</v>
      </c>
      <c r="U44" s="339">
        <f t="shared" si="8"/>
        <v>0.09375</v>
      </c>
    </row>
    <row r="45" spans="1:21" s="343" customFormat="1" ht="19.5" customHeight="1">
      <c r="A45" s="340"/>
      <c r="B45" s="345"/>
      <c r="C45" s="340"/>
      <c r="D45" s="341" t="s">
        <v>554</v>
      </c>
      <c r="E45" s="56">
        <v>80</v>
      </c>
      <c r="F45" s="56">
        <f>SUM(H45:Q45)</f>
        <v>0</v>
      </c>
      <c r="G45" s="56">
        <f t="shared" si="1"/>
        <v>80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>
        <v>72.5</v>
      </c>
      <c r="S45" s="342">
        <f t="shared" si="6"/>
        <v>0.90625</v>
      </c>
      <c r="T45" s="56">
        <f t="shared" si="7"/>
        <v>7.5</v>
      </c>
      <c r="U45" s="342">
        <f t="shared" si="8"/>
        <v>0.09375</v>
      </c>
    </row>
    <row r="46" spans="1:21" s="63" customFormat="1" ht="39.75" customHeight="1">
      <c r="A46" s="39">
        <v>710</v>
      </c>
      <c r="B46" s="7"/>
      <c r="C46" s="26"/>
      <c r="D46" s="25" t="s">
        <v>104</v>
      </c>
      <c r="E46" s="19">
        <f>SUM(E47)</f>
        <v>500</v>
      </c>
      <c r="F46" s="19">
        <f>SUM(F47)</f>
        <v>0</v>
      </c>
      <c r="G46" s="19">
        <f t="shared" si="1"/>
        <v>500</v>
      </c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>
        <f>SUM(R47)</f>
        <v>165.5</v>
      </c>
      <c r="S46" s="338">
        <f t="shared" si="6"/>
        <v>0.331</v>
      </c>
      <c r="T46" s="126">
        <f t="shared" si="7"/>
        <v>334.5</v>
      </c>
      <c r="U46" s="338">
        <f t="shared" si="8"/>
        <v>0.669</v>
      </c>
    </row>
    <row r="47" spans="1:21" s="111" customFormat="1" ht="34.5" customHeight="1">
      <c r="A47" s="57"/>
      <c r="B47" s="75">
        <v>71035</v>
      </c>
      <c r="C47" s="83"/>
      <c r="D47" s="14" t="s">
        <v>29</v>
      </c>
      <c r="E47" s="89">
        <f>SUM(E48)</f>
        <v>500</v>
      </c>
      <c r="F47" s="89">
        <f>SUM(F48)</f>
        <v>0</v>
      </c>
      <c r="G47" s="89">
        <f t="shared" si="1"/>
        <v>500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>
        <f>SUM(R48)</f>
        <v>165.5</v>
      </c>
      <c r="S47" s="339">
        <f t="shared" si="6"/>
        <v>0.331</v>
      </c>
      <c r="T47" s="89">
        <f t="shared" si="7"/>
        <v>334.5</v>
      </c>
      <c r="U47" s="339">
        <f t="shared" si="8"/>
        <v>0.669</v>
      </c>
    </row>
    <row r="48" spans="1:21" s="111" customFormat="1" ht="30" customHeight="1">
      <c r="A48" s="57"/>
      <c r="B48" s="76"/>
      <c r="C48" s="76">
        <v>4260</v>
      </c>
      <c r="D48" s="14" t="s">
        <v>119</v>
      </c>
      <c r="E48" s="89">
        <f>SUM(E49,E50)</f>
        <v>500</v>
      </c>
      <c r="F48" s="89">
        <f>SUM(F49,F50)</f>
        <v>0</v>
      </c>
      <c r="G48" s="89">
        <f t="shared" si="1"/>
        <v>500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>
        <f>SUM(R49,R50)</f>
        <v>165.5</v>
      </c>
      <c r="S48" s="339">
        <f t="shared" si="6"/>
        <v>0.331</v>
      </c>
      <c r="T48" s="89">
        <f t="shared" si="7"/>
        <v>334.5</v>
      </c>
      <c r="U48" s="339">
        <f t="shared" si="8"/>
        <v>0.669</v>
      </c>
    </row>
    <row r="49" spans="1:21" s="343" customFormat="1" ht="19.5" customHeight="1">
      <c r="A49" s="287"/>
      <c r="B49" s="302"/>
      <c r="C49" s="302"/>
      <c r="D49" s="341" t="s">
        <v>551</v>
      </c>
      <c r="E49" s="56">
        <v>200</v>
      </c>
      <c r="F49" s="56">
        <f>SUM(H49:Q49)</f>
        <v>0</v>
      </c>
      <c r="G49" s="56">
        <f t="shared" si="1"/>
        <v>200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>
        <v>33.34</v>
      </c>
      <c r="S49" s="342">
        <f t="shared" si="6"/>
        <v>0.16670000000000001</v>
      </c>
      <c r="T49" s="56">
        <f t="shared" si="7"/>
        <v>166.66</v>
      </c>
      <c r="U49" s="342">
        <f t="shared" si="8"/>
        <v>0.8332999999999999</v>
      </c>
    </row>
    <row r="50" spans="1:21" s="343" customFormat="1" ht="19.5" customHeight="1">
      <c r="A50" s="340"/>
      <c r="B50" s="340"/>
      <c r="C50" s="340"/>
      <c r="D50" s="341" t="s">
        <v>554</v>
      </c>
      <c r="E50" s="56">
        <v>300</v>
      </c>
      <c r="F50" s="56">
        <f>SUM(H50:Q50)</f>
        <v>0</v>
      </c>
      <c r="G50" s="56">
        <f t="shared" si="1"/>
        <v>300</v>
      </c>
      <c r="H50" s="347"/>
      <c r="I50" s="56"/>
      <c r="J50" s="56"/>
      <c r="K50" s="56"/>
      <c r="L50" s="56"/>
      <c r="M50" s="56"/>
      <c r="N50" s="56"/>
      <c r="O50" s="56"/>
      <c r="P50" s="56"/>
      <c r="Q50" s="56"/>
      <c r="R50" s="348">
        <v>132.16</v>
      </c>
      <c r="S50" s="342">
        <f t="shared" si="6"/>
        <v>0.44053333333333333</v>
      </c>
      <c r="T50" s="56">
        <f t="shared" si="7"/>
        <v>167.84</v>
      </c>
      <c r="U50" s="342">
        <f t="shared" si="8"/>
        <v>0.5594666666666667</v>
      </c>
    </row>
    <row r="51" spans="1:21" s="63" customFormat="1" ht="39.75" customHeight="1">
      <c r="A51" s="39" t="s">
        <v>30</v>
      </c>
      <c r="B51" s="7"/>
      <c r="C51" s="26"/>
      <c r="D51" s="25" t="s">
        <v>107</v>
      </c>
      <c r="E51" s="19">
        <f>SUM(E52)</f>
        <v>28480</v>
      </c>
      <c r="F51" s="19">
        <f>SUM(F52)</f>
        <v>-800</v>
      </c>
      <c r="G51" s="19">
        <f t="shared" si="1"/>
        <v>27680</v>
      </c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>
        <f>SUM(R52)</f>
        <v>7803.230000000001</v>
      </c>
      <c r="S51" s="338">
        <f t="shared" si="6"/>
        <v>0.281908598265896</v>
      </c>
      <c r="T51" s="126">
        <f t="shared" si="7"/>
        <v>19876.769999999997</v>
      </c>
      <c r="U51" s="338">
        <f t="shared" si="8"/>
        <v>0.7180914017341039</v>
      </c>
    </row>
    <row r="52" spans="1:21" s="111" customFormat="1" ht="34.5" customHeight="1">
      <c r="A52" s="346"/>
      <c r="B52" s="75" t="s">
        <v>557</v>
      </c>
      <c r="C52" s="83"/>
      <c r="D52" s="14" t="s">
        <v>21</v>
      </c>
      <c r="E52" s="89">
        <f>SUM(E53,E74)</f>
        <v>28480</v>
      </c>
      <c r="F52" s="89">
        <f>SUM(F53,F74)</f>
        <v>-800</v>
      </c>
      <c r="G52" s="89">
        <f t="shared" si="1"/>
        <v>27680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>
        <f>SUM(R53,R74)</f>
        <v>7803.230000000001</v>
      </c>
      <c r="S52" s="339">
        <f t="shared" si="6"/>
        <v>0.281908598265896</v>
      </c>
      <c r="T52" s="89">
        <f t="shared" si="7"/>
        <v>19876.769999999997</v>
      </c>
      <c r="U52" s="339">
        <f t="shared" si="8"/>
        <v>0.7180914017341039</v>
      </c>
    </row>
    <row r="53" spans="1:21" s="111" customFormat="1" ht="30" customHeight="1">
      <c r="A53" s="57"/>
      <c r="B53" s="76"/>
      <c r="C53" s="76" t="s">
        <v>558</v>
      </c>
      <c r="D53" s="14" t="s">
        <v>116</v>
      </c>
      <c r="E53" s="89">
        <f>SUM(E54,E55,E56,E57,E58,E59,E60,E61,E62,E63,E64,E65,E66,E67,E68,E69,E70,E71,E72,E73)</f>
        <v>22980</v>
      </c>
      <c r="F53" s="89">
        <f>SUM(F54,F55,F56,F57,F58,F59,F60,F61,F62,F63,F64,F65,F66,F67,F68,F69,F70,F71,F72,F73)</f>
        <v>-800</v>
      </c>
      <c r="G53" s="89">
        <f t="shared" si="1"/>
        <v>22180</v>
      </c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>
        <f>SUM(R54,R55,R56,R57,R58,R59,R60,R61,R62,R63,R64,R65,R66,R67,R68,R69,R70,R71,R72,R73)</f>
        <v>7803.230000000001</v>
      </c>
      <c r="S53" s="339">
        <f t="shared" si="6"/>
        <v>0.3518137962128044</v>
      </c>
      <c r="T53" s="89">
        <f t="shared" si="7"/>
        <v>14376.769999999999</v>
      </c>
      <c r="U53" s="339">
        <f t="shared" si="8"/>
        <v>0.6481862037871956</v>
      </c>
    </row>
    <row r="54" spans="1:21" s="343" customFormat="1" ht="19.5" customHeight="1">
      <c r="A54" s="340"/>
      <c r="B54" s="340"/>
      <c r="C54" s="340"/>
      <c r="D54" s="341" t="s">
        <v>551</v>
      </c>
      <c r="E54" s="56">
        <v>80</v>
      </c>
      <c r="F54" s="56">
        <f>SUM(H54:Q54)</f>
        <v>0</v>
      </c>
      <c r="G54" s="56">
        <f t="shared" si="1"/>
        <v>80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>
        <v>77.8</v>
      </c>
      <c r="S54" s="342">
        <f t="shared" si="6"/>
        <v>0.9724999999999999</v>
      </c>
      <c r="T54" s="56">
        <f t="shared" si="7"/>
        <v>2.200000000000003</v>
      </c>
      <c r="U54" s="342">
        <f t="shared" si="8"/>
        <v>0.027500000000000035</v>
      </c>
    </row>
    <row r="55" spans="1:21" s="343" customFormat="1" ht="19.5" customHeight="1">
      <c r="A55" s="340"/>
      <c r="B55" s="340"/>
      <c r="C55" s="340"/>
      <c r="D55" s="341" t="s">
        <v>559</v>
      </c>
      <c r="E55" s="56">
        <v>1800</v>
      </c>
      <c r="F55" s="56">
        <f>SUM(H55:Q55)</f>
        <v>0</v>
      </c>
      <c r="G55" s="56">
        <f t="shared" si="1"/>
        <v>1800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>
        <v>477.75</v>
      </c>
      <c r="S55" s="342">
        <f t="shared" si="6"/>
        <v>0.2654166666666667</v>
      </c>
      <c r="T55" s="56">
        <f t="shared" si="7"/>
        <v>1322.25</v>
      </c>
      <c r="U55" s="342">
        <f t="shared" si="8"/>
        <v>0.7345833333333334</v>
      </c>
    </row>
    <row r="56" spans="1:21" s="343" customFormat="1" ht="19.5" customHeight="1">
      <c r="A56" s="340"/>
      <c r="B56" s="340"/>
      <c r="C56" s="340"/>
      <c r="D56" s="341" t="s">
        <v>539</v>
      </c>
      <c r="E56" s="56">
        <v>880</v>
      </c>
      <c r="F56" s="56">
        <f aca="true" t="shared" si="9" ref="F56:F73">SUM(H56:Q56)</f>
        <v>-800</v>
      </c>
      <c r="G56" s="56">
        <f t="shared" si="1"/>
        <v>80</v>
      </c>
      <c r="H56" s="56"/>
      <c r="I56" s="56"/>
      <c r="J56" s="56">
        <v>-800</v>
      </c>
      <c r="K56" s="56"/>
      <c r="L56" s="56"/>
      <c r="M56" s="56"/>
      <c r="N56" s="56"/>
      <c r="O56" s="56"/>
      <c r="P56" s="56"/>
      <c r="Q56" s="56"/>
      <c r="R56" s="56">
        <v>77.8</v>
      </c>
      <c r="S56" s="342">
        <f t="shared" si="6"/>
        <v>0.9724999999999999</v>
      </c>
      <c r="T56" s="56">
        <f t="shared" si="7"/>
        <v>2.200000000000003</v>
      </c>
      <c r="U56" s="342">
        <f t="shared" si="8"/>
        <v>0.027500000000000035</v>
      </c>
    </row>
    <row r="57" spans="1:21" s="343" customFormat="1" ht="18.75" customHeight="1">
      <c r="A57" s="340"/>
      <c r="B57" s="340"/>
      <c r="C57" s="340"/>
      <c r="D57" s="341" t="s">
        <v>540</v>
      </c>
      <c r="E57" s="56">
        <v>1500</v>
      </c>
      <c r="F57" s="56">
        <f t="shared" si="9"/>
        <v>0</v>
      </c>
      <c r="G57" s="56">
        <f t="shared" si="1"/>
        <v>1500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>
        <v>1476.76</v>
      </c>
      <c r="S57" s="342">
        <f t="shared" si="6"/>
        <v>0.9845066666666666</v>
      </c>
      <c r="T57" s="56">
        <f t="shared" si="7"/>
        <v>23.24000000000001</v>
      </c>
      <c r="U57" s="342">
        <f t="shared" si="8"/>
        <v>0.01549333333333334</v>
      </c>
    </row>
    <row r="58" spans="1:21" s="343" customFormat="1" ht="19.5" customHeight="1">
      <c r="A58" s="340"/>
      <c r="B58" s="340"/>
      <c r="C58" s="340"/>
      <c r="D58" s="341" t="s">
        <v>552</v>
      </c>
      <c r="E58" s="56">
        <v>1800</v>
      </c>
      <c r="F58" s="56">
        <f t="shared" si="9"/>
        <v>0</v>
      </c>
      <c r="G58" s="56">
        <f t="shared" si="1"/>
        <v>1800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>
        <v>677.8</v>
      </c>
      <c r="S58" s="342">
        <f t="shared" si="6"/>
        <v>0.37655555555555553</v>
      </c>
      <c r="T58" s="56">
        <f t="shared" si="7"/>
        <v>1122.2</v>
      </c>
      <c r="U58" s="342">
        <f t="shared" si="8"/>
        <v>0.6234444444444445</v>
      </c>
    </row>
    <row r="59" spans="1:21" s="343" customFormat="1" ht="19.5" customHeight="1">
      <c r="A59" s="340"/>
      <c r="B59" s="340"/>
      <c r="C59" s="340"/>
      <c r="D59" s="341" t="s">
        <v>541</v>
      </c>
      <c r="E59" s="56">
        <v>80</v>
      </c>
      <c r="F59" s="56">
        <f t="shared" si="9"/>
        <v>0</v>
      </c>
      <c r="G59" s="56">
        <f t="shared" si="1"/>
        <v>80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>
        <v>77.8</v>
      </c>
      <c r="S59" s="342">
        <f t="shared" si="6"/>
        <v>0.9724999999999999</v>
      </c>
      <c r="T59" s="56">
        <f t="shared" si="7"/>
        <v>2.200000000000003</v>
      </c>
      <c r="U59" s="342">
        <f t="shared" si="8"/>
        <v>0.027500000000000035</v>
      </c>
    </row>
    <row r="60" spans="1:21" s="343" customFormat="1" ht="19.5" customHeight="1">
      <c r="A60" s="340"/>
      <c r="B60" s="340"/>
      <c r="C60" s="340"/>
      <c r="D60" s="341" t="s">
        <v>542</v>
      </c>
      <c r="E60" s="56">
        <v>2100</v>
      </c>
      <c r="F60" s="56">
        <f t="shared" si="9"/>
        <v>0</v>
      </c>
      <c r="G60" s="56">
        <f t="shared" si="1"/>
        <v>2100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>
        <v>877.1</v>
      </c>
      <c r="S60" s="342">
        <f t="shared" si="6"/>
        <v>0.4176666666666667</v>
      </c>
      <c r="T60" s="56">
        <f t="shared" si="7"/>
        <v>1222.9</v>
      </c>
      <c r="U60" s="342">
        <f t="shared" si="8"/>
        <v>0.5823333333333334</v>
      </c>
    </row>
    <row r="61" spans="1:21" s="343" customFormat="1" ht="19.5" customHeight="1">
      <c r="A61" s="340"/>
      <c r="B61" s="340"/>
      <c r="C61" s="340"/>
      <c r="D61" s="341" t="s">
        <v>543</v>
      </c>
      <c r="E61" s="56">
        <v>1180</v>
      </c>
      <c r="F61" s="56">
        <f t="shared" si="9"/>
        <v>0</v>
      </c>
      <c r="G61" s="56">
        <f t="shared" si="1"/>
        <v>1180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>
        <v>677.76</v>
      </c>
      <c r="S61" s="342">
        <f t="shared" si="6"/>
        <v>0.5743728813559322</v>
      </c>
      <c r="T61" s="56">
        <f t="shared" si="7"/>
        <v>502.24</v>
      </c>
      <c r="U61" s="342">
        <f t="shared" si="8"/>
        <v>0.4256271186440678</v>
      </c>
    </row>
    <row r="62" spans="1:21" s="343" customFormat="1" ht="19.5" customHeight="1">
      <c r="A62" s="340"/>
      <c r="B62" s="340"/>
      <c r="C62" s="340"/>
      <c r="D62" s="341" t="s">
        <v>553</v>
      </c>
      <c r="E62" s="56">
        <v>2100</v>
      </c>
      <c r="F62" s="56">
        <f t="shared" si="9"/>
        <v>0</v>
      </c>
      <c r="G62" s="56">
        <f t="shared" si="1"/>
        <v>2100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>
        <v>77.8</v>
      </c>
      <c r="S62" s="342">
        <f t="shared" si="6"/>
        <v>0.037047619047619045</v>
      </c>
      <c r="T62" s="56">
        <f t="shared" si="7"/>
        <v>2022.2</v>
      </c>
      <c r="U62" s="342">
        <f t="shared" si="8"/>
        <v>0.962952380952381</v>
      </c>
    </row>
    <row r="63" spans="1:21" s="343" customFormat="1" ht="19.5" customHeight="1">
      <c r="A63" s="340"/>
      <c r="B63" s="340"/>
      <c r="C63" s="340"/>
      <c r="D63" s="341" t="s">
        <v>544</v>
      </c>
      <c r="E63" s="56">
        <v>530</v>
      </c>
      <c r="F63" s="56">
        <f t="shared" si="9"/>
        <v>0</v>
      </c>
      <c r="G63" s="56">
        <f t="shared" si="1"/>
        <v>530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>
        <v>77.8</v>
      </c>
      <c r="S63" s="342">
        <f t="shared" si="6"/>
        <v>0.14679245283018869</v>
      </c>
      <c r="T63" s="56">
        <f t="shared" si="7"/>
        <v>452.2</v>
      </c>
      <c r="U63" s="342">
        <f t="shared" si="8"/>
        <v>0.8532075471698113</v>
      </c>
    </row>
    <row r="64" spans="1:21" s="343" customFormat="1" ht="19.5" customHeight="1">
      <c r="A64" s="340"/>
      <c r="B64" s="340"/>
      <c r="C64" s="340"/>
      <c r="D64" s="341" t="s">
        <v>545</v>
      </c>
      <c r="E64" s="56">
        <v>2730</v>
      </c>
      <c r="F64" s="56">
        <f t="shared" si="9"/>
        <v>0</v>
      </c>
      <c r="G64" s="56">
        <f t="shared" si="1"/>
        <v>2730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>
        <v>77.8</v>
      </c>
      <c r="S64" s="342">
        <f t="shared" si="6"/>
        <v>0.028498168498168497</v>
      </c>
      <c r="T64" s="56">
        <f t="shared" si="7"/>
        <v>2652.2</v>
      </c>
      <c r="U64" s="342">
        <f t="shared" si="8"/>
        <v>0.9715018315018314</v>
      </c>
    </row>
    <row r="65" spans="1:21" s="343" customFormat="1" ht="19.5" customHeight="1">
      <c r="A65" s="340"/>
      <c r="B65" s="340"/>
      <c r="C65" s="340"/>
      <c r="D65" s="341" t="s">
        <v>546</v>
      </c>
      <c r="E65" s="56">
        <v>80</v>
      </c>
      <c r="F65" s="56">
        <f t="shared" si="9"/>
        <v>0</v>
      </c>
      <c r="G65" s="56">
        <f t="shared" si="1"/>
        <v>80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>
        <v>77.8</v>
      </c>
      <c r="S65" s="342">
        <f t="shared" si="6"/>
        <v>0.9724999999999999</v>
      </c>
      <c r="T65" s="56">
        <f t="shared" si="7"/>
        <v>2.200000000000003</v>
      </c>
      <c r="U65" s="342">
        <f t="shared" si="8"/>
        <v>0.027500000000000035</v>
      </c>
    </row>
    <row r="66" spans="1:21" s="343" customFormat="1" ht="19.5" customHeight="1">
      <c r="A66" s="340"/>
      <c r="B66" s="340"/>
      <c r="C66" s="340"/>
      <c r="D66" s="341" t="s">
        <v>547</v>
      </c>
      <c r="E66" s="56">
        <v>1400</v>
      </c>
      <c r="F66" s="56">
        <f t="shared" si="9"/>
        <v>0</v>
      </c>
      <c r="G66" s="56">
        <f t="shared" si="1"/>
        <v>1400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>
        <v>1077.8</v>
      </c>
      <c r="S66" s="342">
        <f t="shared" si="6"/>
        <v>0.7698571428571428</v>
      </c>
      <c r="T66" s="56">
        <f t="shared" si="7"/>
        <v>322.20000000000005</v>
      </c>
      <c r="U66" s="342">
        <f t="shared" si="8"/>
        <v>0.23014285714285718</v>
      </c>
    </row>
    <row r="67" spans="1:21" s="343" customFormat="1" ht="19.5" customHeight="1">
      <c r="A67" s="340"/>
      <c r="B67" s="340"/>
      <c r="C67" s="340"/>
      <c r="D67" s="341" t="s">
        <v>548</v>
      </c>
      <c r="E67" s="56">
        <v>580</v>
      </c>
      <c r="F67" s="56">
        <f t="shared" si="9"/>
        <v>0</v>
      </c>
      <c r="G67" s="56">
        <f t="shared" si="1"/>
        <v>580</v>
      </c>
      <c r="H67" s="56"/>
      <c r="I67" s="56"/>
      <c r="J67" s="56"/>
      <c r="K67" s="292">
        <v>0</v>
      </c>
      <c r="L67" s="56"/>
      <c r="M67" s="56"/>
      <c r="N67" s="56"/>
      <c r="O67" s="56"/>
      <c r="P67" s="56"/>
      <c r="Q67" s="56"/>
      <c r="R67" s="56">
        <v>476.95</v>
      </c>
      <c r="S67" s="342">
        <f t="shared" si="6"/>
        <v>0.8223275862068965</v>
      </c>
      <c r="T67" s="56">
        <f t="shared" si="7"/>
        <v>103.05000000000001</v>
      </c>
      <c r="U67" s="342">
        <f t="shared" si="8"/>
        <v>0.17767241379310347</v>
      </c>
    </row>
    <row r="68" spans="1:21" s="343" customFormat="1" ht="19.5" customHeight="1">
      <c r="A68" s="340"/>
      <c r="B68" s="340"/>
      <c r="C68" s="340"/>
      <c r="D68" s="341" t="s">
        <v>554</v>
      </c>
      <c r="E68" s="56">
        <v>80</v>
      </c>
      <c r="F68" s="56">
        <f t="shared" si="9"/>
        <v>0</v>
      </c>
      <c r="G68" s="56">
        <f t="shared" si="1"/>
        <v>80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>
        <v>77.8</v>
      </c>
      <c r="S68" s="342">
        <f t="shared" si="6"/>
        <v>0.9724999999999999</v>
      </c>
      <c r="T68" s="56">
        <f t="shared" si="7"/>
        <v>2.200000000000003</v>
      </c>
      <c r="U68" s="342">
        <f t="shared" si="8"/>
        <v>0.027500000000000035</v>
      </c>
    </row>
    <row r="69" spans="1:21" s="343" customFormat="1" ht="19.5" customHeight="1">
      <c r="A69" s="340"/>
      <c r="B69" s="340"/>
      <c r="C69" s="340"/>
      <c r="D69" s="341" t="s">
        <v>555</v>
      </c>
      <c r="E69" s="56">
        <v>2080</v>
      </c>
      <c r="F69" s="56">
        <f t="shared" si="9"/>
        <v>0</v>
      </c>
      <c r="G69" s="56">
        <f t="shared" si="1"/>
        <v>2080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>
        <v>627.8</v>
      </c>
      <c r="S69" s="342">
        <f t="shared" si="6"/>
        <v>0.30182692307692305</v>
      </c>
      <c r="T69" s="56">
        <f t="shared" si="7"/>
        <v>1452.2</v>
      </c>
      <c r="U69" s="342">
        <f t="shared" si="8"/>
        <v>0.698173076923077</v>
      </c>
    </row>
    <row r="70" spans="1:21" s="343" customFormat="1" ht="19.5" customHeight="1">
      <c r="A70" s="340"/>
      <c r="B70" s="340"/>
      <c r="C70" s="340"/>
      <c r="D70" s="341" t="s">
        <v>560</v>
      </c>
      <c r="E70" s="56">
        <v>3080</v>
      </c>
      <c r="F70" s="56">
        <f t="shared" si="9"/>
        <v>0</v>
      </c>
      <c r="G70" s="56">
        <f t="shared" si="1"/>
        <v>3080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>
        <v>77.8</v>
      </c>
      <c r="S70" s="342">
        <f t="shared" si="6"/>
        <v>0.02525974025974026</v>
      </c>
      <c r="T70" s="56">
        <f t="shared" si="7"/>
        <v>3002.2</v>
      </c>
      <c r="U70" s="342">
        <f t="shared" si="8"/>
        <v>0.9747402597402597</v>
      </c>
    </row>
    <row r="71" spans="1:21" s="343" customFormat="1" ht="19.5" customHeight="1">
      <c r="A71" s="340"/>
      <c r="B71" s="340"/>
      <c r="C71" s="340"/>
      <c r="D71" s="341" t="s">
        <v>549</v>
      </c>
      <c r="E71" s="56">
        <v>80</v>
      </c>
      <c r="F71" s="56">
        <f t="shared" si="9"/>
        <v>0</v>
      </c>
      <c r="G71" s="56">
        <f t="shared" si="1"/>
        <v>80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>
        <v>77.8</v>
      </c>
      <c r="S71" s="342">
        <f t="shared" si="6"/>
        <v>0.9724999999999999</v>
      </c>
      <c r="T71" s="56">
        <f t="shared" si="7"/>
        <v>2.200000000000003</v>
      </c>
      <c r="U71" s="342">
        <f t="shared" si="8"/>
        <v>0.027500000000000035</v>
      </c>
    </row>
    <row r="72" spans="1:21" s="343" customFormat="1" ht="19.5" customHeight="1">
      <c r="A72" s="340"/>
      <c r="B72" s="340"/>
      <c r="C72" s="340"/>
      <c r="D72" s="341" t="s">
        <v>550</v>
      </c>
      <c r="E72" s="56">
        <v>240</v>
      </c>
      <c r="F72" s="56">
        <f t="shared" si="9"/>
        <v>0</v>
      </c>
      <c r="G72" s="56">
        <f t="shared" si="1"/>
        <v>240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>
        <v>77.8</v>
      </c>
      <c r="S72" s="342">
        <f t="shared" si="6"/>
        <v>0.32416666666666666</v>
      </c>
      <c r="T72" s="56">
        <f t="shared" si="7"/>
        <v>162.2</v>
      </c>
      <c r="U72" s="342">
        <f t="shared" si="8"/>
        <v>0.6758333333333333</v>
      </c>
    </row>
    <row r="73" spans="1:21" s="343" customFormat="1" ht="19.5" customHeight="1">
      <c r="A73" s="340"/>
      <c r="B73" s="340"/>
      <c r="C73" s="340"/>
      <c r="D73" s="341" t="s">
        <v>561</v>
      </c>
      <c r="E73" s="56">
        <v>580</v>
      </c>
      <c r="F73" s="56">
        <f t="shared" si="9"/>
        <v>0</v>
      </c>
      <c r="G73" s="56">
        <f t="shared" si="1"/>
        <v>580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>
        <v>577.71</v>
      </c>
      <c r="S73" s="342">
        <f t="shared" si="6"/>
        <v>0.9960517241379311</v>
      </c>
      <c r="T73" s="56">
        <f t="shared" si="7"/>
        <v>2.2899999999999636</v>
      </c>
      <c r="U73" s="342">
        <f t="shared" si="8"/>
        <v>0.003948275862068903</v>
      </c>
    </row>
    <row r="74" spans="1:21" s="111" customFormat="1" ht="30" customHeight="1">
      <c r="A74" s="85"/>
      <c r="B74" s="349"/>
      <c r="C74" s="76">
        <v>4300</v>
      </c>
      <c r="D74" s="14" t="s">
        <v>103</v>
      </c>
      <c r="E74" s="89">
        <f>SUM(E75,E76,E77,E78)</f>
        <v>5500</v>
      </c>
      <c r="F74" s="89">
        <f>SUM(F75,F76,F77,F78)</f>
        <v>0</v>
      </c>
      <c r="G74" s="89">
        <f t="shared" si="1"/>
        <v>5500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>
        <f>SUM(R75,R76,R77,R78)</f>
        <v>0</v>
      </c>
      <c r="S74" s="339">
        <f t="shared" si="6"/>
        <v>0</v>
      </c>
      <c r="T74" s="89">
        <f t="shared" si="7"/>
        <v>5500</v>
      </c>
      <c r="U74" s="339">
        <f t="shared" si="8"/>
        <v>1</v>
      </c>
    </row>
    <row r="75" spans="1:21" s="343" customFormat="1" ht="19.5" customHeight="1">
      <c r="A75" s="340"/>
      <c r="B75" s="340"/>
      <c r="C75" s="302"/>
      <c r="D75" s="341" t="s">
        <v>553</v>
      </c>
      <c r="E75" s="56">
        <v>1500</v>
      </c>
      <c r="F75" s="56">
        <f>SUM(H75:Q75)</f>
        <v>0</v>
      </c>
      <c r="G75" s="56">
        <f t="shared" si="1"/>
        <v>1500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>
        <v>0</v>
      </c>
      <c r="S75" s="342">
        <f t="shared" si="6"/>
        <v>0</v>
      </c>
      <c r="T75" s="56">
        <f t="shared" si="7"/>
        <v>1500</v>
      </c>
      <c r="U75" s="342">
        <f t="shared" si="8"/>
        <v>1</v>
      </c>
    </row>
    <row r="76" spans="1:21" s="343" customFormat="1" ht="19.5" customHeight="1">
      <c r="A76" s="340"/>
      <c r="B76" s="340"/>
      <c r="C76" s="302"/>
      <c r="D76" s="341" t="s">
        <v>544</v>
      </c>
      <c r="E76" s="56">
        <v>2000</v>
      </c>
      <c r="F76" s="56">
        <f>SUM(H76:Q76)</f>
        <v>0</v>
      </c>
      <c r="G76" s="56">
        <f t="shared" si="1"/>
        <v>2000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>
        <v>0</v>
      </c>
      <c r="S76" s="342">
        <f t="shared" si="6"/>
        <v>0</v>
      </c>
      <c r="T76" s="56">
        <f t="shared" si="7"/>
        <v>2000</v>
      </c>
      <c r="U76" s="342">
        <f t="shared" si="8"/>
        <v>1</v>
      </c>
    </row>
    <row r="77" spans="1:21" s="343" customFormat="1" ht="19.5" customHeight="1">
      <c r="A77" s="340"/>
      <c r="B77" s="340"/>
      <c r="C77" s="340"/>
      <c r="D77" s="341" t="s">
        <v>545</v>
      </c>
      <c r="E77" s="56">
        <v>800</v>
      </c>
      <c r="F77" s="56">
        <f>SUM(H77:Q77)</f>
        <v>0</v>
      </c>
      <c r="G77" s="56">
        <f t="shared" si="1"/>
        <v>800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>
        <v>0</v>
      </c>
      <c r="S77" s="342">
        <f t="shared" si="6"/>
        <v>0</v>
      </c>
      <c r="T77" s="56">
        <f t="shared" si="7"/>
        <v>800</v>
      </c>
      <c r="U77" s="342">
        <f t="shared" si="8"/>
        <v>1</v>
      </c>
    </row>
    <row r="78" spans="1:21" s="343" customFormat="1" ht="19.5" customHeight="1">
      <c r="A78" s="340"/>
      <c r="B78" s="340"/>
      <c r="C78" s="340"/>
      <c r="D78" s="341" t="s">
        <v>547</v>
      </c>
      <c r="E78" s="56">
        <v>1200</v>
      </c>
      <c r="F78" s="56">
        <f>SUM(H78:Q78)</f>
        <v>0</v>
      </c>
      <c r="G78" s="56">
        <f t="shared" si="1"/>
        <v>1200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>
        <v>0</v>
      </c>
      <c r="S78" s="342">
        <f t="shared" si="6"/>
        <v>0</v>
      </c>
      <c r="T78" s="56">
        <f t="shared" si="7"/>
        <v>1200</v>
      </c>
      <c r="U78" s="342">
        <f t="shared" si="8"/>
        <v>1</v>
      </c>
    </row>
    <row r="79" spans="1:21" s="63" customFormat="1" ht="39.75" customHeight="1">
      <c r="A79" s="39">
        <v>754</v>
      </c>
      <c r="B79" s="7"/>
      <c r="C79" s="26"/>
      <c r="D79" s="25" t="s">
        <v>38</v>
      </c>
      <c r="E79" s="19">
        <f>SUM(E80)</f>
        <v>9000</v>
      </c>
      <c r="F79" s="19">
        <f>SUM(F80)</f>
        <v>0</v>
      </c>
      <c r="G79" s="19">
        <f aca="true" t="shared" si="10" ref="G79:G149">SUM(E79:F79)</f>
        <v>9000</v>
      </c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>
        <f>SUM(R80)</f>
        <v>0</v>
      </c>
      <c r="S79" s="338">
        <f t="shared" si="6"/>
        <v>0</v>
      </c>
      <c r="T79" s="126">
        <f t="shared" si="7"/>
        <v>9000</v>
      </c>
      <c r="U79" s="338">
        <f t="shared" si="8"/>
        <v>1</v>
      </c>
    </row>
    <row r="80" spans="1:21" s="111" customFormat="1" ht="34.5" customHeight="1">
      <c r="A80" s="98"/>
      <c r="B80" s="75">
        <v>75412</v>
      </c>
      <c r="C80" s="83"/>
      <c r="D80" s="14" t="s">
        <v>125</v>
      </c>
      <c r="E80" s="89">
        <f>SUM(E81)</f>
        <v>9000</v>
      </c>
      <c r="F80" s="89">
        <f>SUM(F81)</f>
        <v>0</v>
      </c>
      <c r="G80" s="89">
        <f t="shared" si="10"/>
        <v>9000</v>
      </c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>
        <f>SUM(R81)</f>
        <v>0</v>
      </c>
      <c r="S80" s="339">
        <f t="shared" si="6"/>
        <v>0</v>
      </c>
      <c r="T80" s="89">
        <f t="shared" si="7"/>
        <v>9000</v>
      </c>
      <c r="U80" s="339">
        <f t="shared" si="8"/>
        <v>1</v>
      </c>
    </row>
    <row r="81" spans="1:21" s="111" customFormat="1" ht="30" customHeight="1">
      <c r="A81" s="76"/>
      <c r="B81" s="57"/>
      <c r="C81" s="76">
        <v>4210</v>
      </c>
      <c r="D81" s="14" t="s">
        <v>96</v>
      </c>
      <c r="E81" s="89">
        <f>SUM(E82,E83,E84,E85,E86,E87)</f>
        <v>9000</v>
      </c>
      <c r="F81" s="89">
        <f>SUM(F82,F83,F84,F85,F86,F87)</f>
        <v>0</v>
      </c>
      <c r="G81" s="89">
        <f t="shared" si="10"/>
        <v>9000</v>
      </c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>
        <f>SUM(R82,R83,R84,R85,R86,R87)</f>
        <v>0</v>
      </c>
      <c r="S81" s="339">
        <f t="shared" si="6"/>
        <v>0</v>
      </c>
      <c r="T81" s="89">
        <f t="shared" si="7"/>
        <v>9000</v>
      </c>
      <c r="U81" s="339">
        <f t="shared" si="8"/>
        <v>1</v>
      </c>
    </row>
    <row r="82" spans="1:21" s="343" customFormat="1" ht="19.5" customHeight="1">
      <c r="A82" s="340"/>
      <c r="B82" s="340"/>
      <c r="C82" s="340"/>
      <c r="D82" s="341" t="s">
        <v>552</v>
      </c>
      <c r="E82" s="56">
        <v>3500</v>
      </c>
      <c r="F82" s="56">
        <f aca="true" t="shared" si="11" ref="F82:F87">SUM(H82:Q82)</f>
        <v>0</v>
      </c>
      <c r="G82" s="56">
        <f t="shared" si="10"/>
        <v>3500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>
        <v>0</v>
      </c>
      <c r="S82" s="342">
        <f t="shared" si="6"/>
        <v>0</v>
      </c>
      <c r="T82" s="56">
        <f t="shared" si="7"/>
        <v>3500</v>
      </c>
      <c r="U82" s="342">
        <f t="shared" si="8"/>
        <v>1</v>
      </c>
    </row>
    <row r="83" spans="1:21" s="343" customFormat="1" ht="19.5" customHeight="1">
      <c r="A83" s="340"/>
      <c r="B83" s="345"/>
      <c r="C83" s="340"/>
      <c r="D83" s="341" t="s">
        <v>541</v>
      </c>
      <c r="E83" s="56">
        <v>500</v>
      </c>
      <c r="F83" s="56">
        <f t="shared" si="11"/>
        <v>0</v>
      </c>
      <c r="G83" s="56">
        <f t="shared" si="10"/>
        <v>500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>
        <v>0</v>
      </c>
      <c r="S83" s="342">
        <f t="shared" si="6"/>
        <v>0</v>
      </c>
      <c r="T83" s="56">
        <f t="shared" si="7"/>
        <v>500</v>
      </c>
      <c r="U83" s="342">
        <f t="shared" si="8"/>
        <v>1</v>
      </c>
    </row>
    <row r="84" spans="1:21" s="343" customFormat="1" ht="19.5" customHeight="1">
      <c r="A84" s="340"/>
      <c r="B84" s="345"/>
      <c r="C84" s="340"/>
      <c r="D84" s="341" t="s">
        <v>544</v>
      </c>
      <c r="E84" s="56">
        <v>500</v>
      </c>
      <c r="F84" s="56">
        <f t="shared" si="11"/>
        <v>0</v>
      </c>
      <c r="G84" s="56">
        <f t="shared" si="10"/>
        <v>500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>
        <v>0</v>
      </c>
      <c r="S84" s="342">
        <f t="shared" si="6"/>
        <v>0</v>
      </c>
      <c r="T84" s="56">
        <f t="shared" si="7"/>
        <v>500</v>
      </c>
      <c r="U84" s="342">
        <f t="shared" si="8"/>
        <v>1</v>
      </c>
    </row>
    <row r="85" spans="1:21" s="343" customFormat="1" ht="19.5" customHeight="1">
      <c r="A85" s="340"/>
      <c r="B85" s="345"/>
      <c r="C85" s="340"/>
      <c r="D85" s="341" t="s">
        <v>545</v>
      </c>
      <c r="E85" s="56">
        <v>500</v>
      </c>
      <c r="F85" s="56">
        <f t="shared" si="11"/>
        <v>0</v>
      </c>
      <c r="G85" s="56">
        <f t="shared" si="10"/>
        <v>500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>
        <v>0</v>
      </c>
      <c r="S85" s="342">
        <f t="shared" si="6"/>
        <v>0</v>
      </c>
      <c r="T85" s="56">
        <f t="shared" si="7"/>
        <v>500</v>
      </c>
      <c r="U85" s="342">
        <f t="shared" si="8"/>
        <v>1</v>
      </c>
    </row>
    <row r="86" spans="1:21" s="343" customFormat="1" ht="19.5" customHeight="1">
      <c r="A86" s="340"/>
      <c r="B86" s="345"/>
      <c r="C86" s="340"/>
      <c r="D86" s="341" t="s">
        <v>554</v>
      </c>
      <c r="E86" s="56">
        <v>1000</v>
      </c>
      <c r="F86" s="56">
        <f t="shared" si="11"/>
        <v>0</v>
      </c>
      <c r="G86" s="56">
        <f t="shared" si="10"/>
        <v>1000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>
        <v>0</v>
      </c>
      <c r="S86" s="342">
        <f t="shared" si="6"/>
        <v>0</v>
      </c>
      <c r="T86" s="56">
        <f t="shared" si="7"/>
        <v>1000</v>
      </c>
      <c r="U86" s="342">
        <f t="shared" si="8"/>
        <v>1</v>
      </c>
    </row>
    <row r="87" spans="1:21" s="343" customFormat="1" ht="19.5" customHeight="1">
      <c r="A87" s="340"/>
      <c r="B87" s="345"/>
      <c r="C87" s="340"/>
      <c r="D87" s="341" t="s">
        <v>547</v>
      </c>
      <c r="E87" s="56">
        <v>3000</v>
      </c>
      <c r="F87" s="56">
        <f t="shared" si="11"/>
        <v>0</v>
      </c>
      <c r="G87" s="56">
        <f t="shared" si="10"/>
        <v>3000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>
        <v>0</v>
      </c>
      <c r="S87" s="342">
        <f t="shared" si="6"/>
        <v>0</v>
      </c>
      <c r="T87" s="56">
        <f t="shared" si="7"/>
        <v>3000</v>
      </c>
      <c r="U87" s="342">
        <f t="shared" si="8"/>
        <v>1</v>
      </c>
    </row>
    <row r="88" spans="1:21" ht="39.75" customHeight="1">
      <c r="A88" s="39" t="s">
        <v>134</v>
      </c>
      <c r="B88" s="7"/>
      <c r="C88" s="26"/>
      <c r="D88" s="25" t="s">
        <v>135</v>
      </c>
      <c r="E88" s="19">
        <f>SUM(E89,E103,E112,E115)</f>
        <v>10500</v>
      </c>
      <c r="F88" s="19">
        <f>SUM(F89,F103,F112,F115)</f>
        <v>-500</v>
      </c>
      <c r="G88" s="19">
        <f>SUM(E88:F88)</f>
        <v>10000</v>
      </c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126">
        <f>SUM(R89,R103,R112,R115)</f>
        <v>10000</v>
      </c>
      <c r="S88" s="338">
        <f t="shared" si="6"/>
        <v>1</v>
      </c>
      <c r="T88" s="126">
        <f t="shared" si="7"/>
        <v>0</v>
      </c>
      <c r="U88" s="338">
        <f t="shared" si="8"/>
        <v>0</v>
      </c>
    </row>
    <row r="89" spans="1:21" ht="34.5" customHeight="1">
      <c r="A89" s="351"/>
      <c r="B89" s="75" t="s">
        <v>136</v>
      </c>
      <c r="C89" s="83"/>
      <c r="D89" s="14" t="s">
        <v>73</v>
      </c>
      <c r="E89" s="89">
        <f>SUM(E90,E99)</f>
        <v>7300</v>
      </c>
      <c r="F89" s="89">
        <f>SUM(F90,F99)</f>
        <v>0</v>
      </c>
      <c r="G89" s="89">
        <f t="shared" si="10"/>
        <v>7300</v>
      </c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89">
        <f>SUM(R90,R99)</f>
        <v>7300</v>
      </c>
      <c r="S89" s="339">
        <f t="shared" si="6"/>
        <v>1</v>
      </c>
      <c r="T89" s="89">
        <f t="shared" si="7"/>
        <v>0</v>
      </c>
      <c r="U89" s="339">
        <f t="shared" si="8"/>
        <v>0</v>
      </c>
    </row>
    <row r="90" spans="1:21" ht="30" customHeight="1">
      <c r="A90" s="351"/>
      <c r="B90" s="352"/>
      <c r="C90" s="76">
        <v>4210</v>
      </c>
      <c r="D90" s="14" t="s">
        <v>96</v>
      </c>
      <c r="E90" s="89">
        <f>SUM(E91,E92,E93,E94,E95,E96,E97,E98)</f>
        <v>6800</v>
      </c>
      <c r="F90" s="89">
        <f>SUM(F91,F92,F93,F94,F95,F96,F97,F98)</f>
        <v>-1700</v>
      </c>
      <c r="G90" s="89">
        <f t="shared" si="10"/>
        <v>5100</v>
      </c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89">
        <f>SUM(R91,R92,R93,R94,R95,R96,R97,R98)</f>
        <v>5100</v>
      </c>
      <c r="S90" s="339">
        <f t="shared" si="6"/>
        <v>1</v>
      </c>
      <c r="T90" s="89">
        <f t="shared" si="7"/>
        <v>0</v>
      </c>
      <c r="U90" s="339">
        <f t="shared" si="8"/>
        <v>0</v>
      </c>
    </row>
    <row r="91" spans="1:21" ht="19.5" customHeight="1">
      <c r="A91" s="351"/>
      <c r="B91" s="353"/>
      <c r="C91" s="354"/>
      <c r="D91" s="341" t="s">
        <v>559</v>
      </c>
      <c r="E91" s="56">
        <v>200</v>
      </c>
      <c r="F91" s="56">
        <f>SUM(H91:Q91)</f>
        <v>0</v>
      </c>
      <c r="G91" s="56">
        <f t="shared" si="10"/>
        <v>200</v>
      </c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56">
        <v>200</v>
      </c>
      <c r="S91" s="342">
        <f t="shared" si="6"/>
        <v>1</v>
      </c>
      <c r="T91" s="56">
        <f t="shared" si="7"/>
        <v>0</v>
      </c>
      <c r="U91" s="342">
        <f t="shared" si="8"/>
        <v>0</v>
      </c>
    </row>
    <row r="92" spans="1:21" ht="19.5" customHeight="1">
      <c r="A92" s="351"/>
      <c r="B92" s="353"/>
      <c r="C92" s="354"/>
      <c r="D92" s="341" t="s">
        <v>539</v>
      </c>
      <c r="E92" s="56">
        <v>200</v>
      </c>
      <c r="F92" s="56">
        <f>SUM(H92:Q92)</f>
        <v>0</v>
      </c>
      <c r="G92" s="56">
        <f t="shared" si="10"/>
        <v>200</v>
      </c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56">
        <v>200</v>
      </c>
      <c r="S92" s="342">
        <f aca="true" t="shared" si="12" ref="S92:S155">R92/G92</f>
        <v>1</v>
      </c>
      <c r="T92" s="56">
        <f aca="true" t="shared" si="13" ref="T92:T155">G92-R92</f>
        <v>0</v>
      </c>
      <c r="U92" s="342">
        <f aca="true" t="shared" si="14" ref="U92:U155">T92/G92</f>
        <v>0</v>
      </c>
    </row>
    <row r="93" spans="1:21" ht="19.5" customHeight="1">
      <c r="A93" s="351"/>
      <c r="B93" s="353"/>
      <c r="C93" s="354"/>
      <c r="D93" s="341" t="s">
        <v>540</v>
      </c>
      <c r="E93" s="56">
        <v>2000</v>
      </c>
      <c r="F93" s="56">
        <f aca="true" t="shared" si="15" ref="F93:F98">SUM(H93:Q93)</f>
        <v>0</v>
      </c>
      <c r="G93" s="56">
        <f t="shared" si="10"/>
        <v>2000</v>
      </c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56">
        <v>2000</v>
      </c>
      <c r="S93" s="342">
        <f t="shared" si="12"/>
        <v>1</v>
      </c>
      <c r="T93" s="56">
        <f t="shared" si="13"/>
        <v>0</v>
      </c>
      <c r="U93" s="342">
        <f t="shared" si="14"/>
        <v>0</v>
      </c>
    </row>
    <row r="94" spans="1:21" ht="19.5" customHeight="1">
      <c r="A94" s="351"/>
      <c r="B94" s="353"/>
      <c r="C94" s="354"/>
      <c r="D94" s="341" t="s">
        <v>552</v>
      </c>
      <c r="E94" s="56">
        <v>2000</v>
      </c>
      <c r="F94" s="56">
        <f t="shared" si="15"/>
        <v>-1500</v>
      </c>
      <c r="G94" s="56">
        <f t="shared" si="10"/>
        <v>500</v>
      </c>
      <c r="H94" s="56">
        <v>-1500</v>
      </c>
      <c r="I94" s="350"/>
      <c r="J94" s="350"/>
      <c r="K94" s="350"/>
      <c r="L94" s="350"/>
      <c r="M94" s="350"/>
      <c r="N94" s="350"/>
      <c r="O94" s="350"/>
      <c r="P94" s="350"/>
      <c r="Q94" s="350"/>
      <c r="R94" s="56">
        <v>500</v>
      </c>
      <c r="S94" s="342">
        <f t="shared" si="12"/>
        <v>1</v>
      </c>
      <c r="T94" s="56">
        <f t="shared" si="13"/>
        <v>0</v>
      </c>
      <c r="U94" s="342">
        <f t="shared" si="14"/>
        <v>0</v>
      </c>
    </row>
    <row r="95" spans="1:21" ht="19.5" customHeight="1">
      <c r="A95" s="351"/>
      <c r="B95" s="353"/>
      <c r="C95" s="355"/>
      <c r="D95" s="341" t="s">
        <v>541</v>
      </c>
      <c r="E95" s="56">
        <v>200</v>
      </c>
      <c r="F95" s="56">
        <f t="shared" si="15"/>
        <v>-200</v>
      </c>
      <c r="G95" s="56">
        <f t="shared" si="10"/>
        <v>0</v>
      </c>
      <c r="H95" s="56">
        <v>-200</v>
      </c>
      <c r="I95" s="350"/>
      <c r="J95" s="350"/>
      <c r="K95" s="350"/>
      <c r="L95" s="350"/>
      <c r="M95" s="350"/>
      <c r="N95" s="350"/>
      <c r="O95" s="350"/>
      <c r="P95" s="350"/>
      <c r="Q95" s="350"/>
      <c r="R95" s="56">
        <v>0</v>
      </c>
      <c r="S95" s="342">
        <v>0</v>
      </c>
      <c r="T95" s="56">
        <f t="shared" si="13"/>
        <v>0</v>
      </c>
      <c r="U95" s="342"/>
    </row>
    <row r="96" spans="1:21" ht="19.5" customHeight="1">
      <c r="A96" s="351"/>
      <c r="B96" s="353"/>
      <c r="C96" s="355"/>
      <c r="D96" s="341" t="s">
        <v>542</v>
      </c>
      <c r="E96" s="56">
        <v>1000</v>
      </c>
      <c r="F96" s="56">
        <f t="shared" si="15"/>
        <v>0</v>
      </c>
      <c r="G96" s="56">
        <f t="shared" si="10"/>
        <v>1000</v>
      </c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56">
        <v>1000</v>
      </c>
      <c r="S96" s="342">
        <f t="shared" si="12"/>
        <v>1</v>
      </c>
      <c r="T96" s="56">
        <f t="shared" si="13"/>
        <v>0</v>
      </c>
      <c r="U96" s="342">
        <f t="shared" si="14"/>
        <v>0</v>
      </c>
    </row>
    <row r="97" spans="1:21" ht="19.5" customHeight="1">
      <c r="A97" s="351"/>
      <c r="B97" s="353"/>
      <c r="C97" s="355"/>
      <c r="D97" s="341" t="s">
        <v>543</v>
      </c>
      <c r="E97" s="56">
        <v>200</v>
      </c>
      <c r="F97" s="56">
        <f t="shared" si="15"/>
        <v>0</v>
      </c>
      <c r="G97" s="56">
        <f t="shared" si="10"/>
        <v>200</v>
      </c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56">
        <v>200</v>
      </c>
      <c r="S97" s="342">
        <f t="shared" si="12"/>
        <v>1</v>
      </c>
      <c r="T97" s="56">
        <f t="shared" si="13"/>
        <v>0</v>
      </c>
      <c r="U97" s="342">
        <f t="shared" si="14"/>
        <v>0</v>
      </c>
    </row>
    <row r="98" spans="1:21" ht="19.5" customHeight="1">
      <c r="A98" s="351"/>
      <c r="B98" s="353"/>
      <c r="C98" s="355"/>
      <c r="D98" s="341" t="s">
        <v>547</v>
      </c>
      <c r="E98" s="56">
        <v>1000</v>
      </c>
      <c r="F98" s="56">
        <f t="shared" si="15"/>
        <v>0</v>
      </c>
      <c r="G98" s="56">
        <f t="shared" si="10"/>
        <v>1000</v>
      </c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56">
        <v>1000</v>
      </c>
      <c r="S98" s="342">
        <f t="shared" si="12"/>
        <v>1</v>
      </c>
      <c r="T98" s="56">
        <f t="shared" si="13"/>
        <v>0</v>
      </c>
      <c r="U98" s="342">
        <f t="shared" si="14"/>
        <v>0</v>
      </c>
    </row>
    <row r="99" spans="1:21" ht="30" customHeight="1">
      <c r="A99" s="354"/>
      <c r="B99" s="354"/>
      <c r="C99" s="76">
        <v>4240</v>
      </c>
      <c r="D99" s="341" t="s">
        <v>148</v>
      </c>
      <c r="E99" s="56">
        <f>SUM(E100,E101,E102)</f>
        <v>500</v>
      </c>
      <c r="F99" s="89">
        <f>SUM(F100,F101,F102)</f>
        <v>1700</v>
      </c>
      <c r="G99" s="89">
        <f t="shared" si="10"/>
        <v>2200</v>
      </c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89">
        <f>SUM(R100,R101,R102)</f>
        <v>2200</v>
      </c>
      <c r="S99" s="339">
        <f t="shared" si="12"/>
        <v>1</v>
      </c>
      <c r="T99" s="89">
        <f t="shared" si="13"/>
        <v>0</v>
      </c>
      <c r="U99" s="339">
        <f t="shared" si="14"/>
        <v>0</v>
      </c>
    </row>
    <row r="100" spans="1:21" ht="19.5" customHeight="1">
      <c r="A100" s="354"/>
      <c r="B100" s="354"/>
      <c r="C100" s="76"/>
      <c r="D100" s="341" t="s">
        <v>552</v>
      </c>
      <c r="E100" s="56">
        <v>0</v>
      </c>
      <c r="F100" s="89">
        <f>SUM(H100:Q100)</f>
        <v>1500</v>
      </c>
      <c r="G100" s="89">
        <f>SUM(E100:F100)</f>
        <v>1500</v>
      </c>
      <c r="H100" s="56">
        <v>1500</v>
      </c>
      <c r="I100" s="350"/>
      <c r="J100" s="350"/>
      <c r="K100" s="350"/>
      <c r="L100" s="350"/>
      <c r="M100" s="350"/>
      <c r="N100" s="350"/>
      <c r="O100" s="350"/>
      <c r="P100" s="350"/>
      <c r="Q100" s="350"/>
      <c r="R100" s="89">
        <v>1500</v>
      </c>
      <c r="S100" s="339">
        <f>R100/G100</f>
        <v>1</v>
      </c>
      <c r="T100" s="89">
        <f>G100-R100</f>
        <v>0</v>
      </c>
      <c r="U100" s="339">
        <f>T100/G100</f>
        <v>0</v>
      </c>
    </row>
    <row r="101" spans="1:21" ht="19.5" customHeight="1">
      <c r="A101" s="354"/>
      <c r="B101" s="354"/>
      <c r="C101" s="76"/>
      <c r="D101" s="341" t="s">
        <v>541</v>
      </c>
      <c r="E101" s="56">
        <v>0</v>
      </c>
      <c r="F101" s="89">
        <f>SUM(H101:Q101)</f>
        <v>200</v>
      </c>
      <c r="G101" s="89">
        <f>SUM(E101:F101)</f>
        <v>200</v>
      </c>
      <c r="H101" s="56">
        <v>200</v>
      </c>
      <c r="I101" s="350"/>
      <c r="J101" s="350"/>
      <c r="K101" s="350"/>
      <c r="L101" s="350"/>
      <c r="M101" s="350"/>
      <c r="N101" s="350"/>
      <c r="O101" s="350"/>
      <c r="P101" s="350"/>
      <c r="Q101" s="350"/>
      <c r="R101" s="89">
        <v>200</v>
      </c>
      <c r="S101" s="339">
        <f>R101/G101</f>
        <v>1</v>
      </c>
      <c r="T101" s="89">
        <f>G101-R101</f>
        <v>0</v>
      </c>
      <c r="U101" s="339">
        <f>T101/G101</f>
        <v>0</v>
      </c>
    </row>
    <row r="102" spans="1:21" ht="19.5" customHeight="1">
      <c r="A102" s="355"/>
      <c r="B102" s="355"/>
      <c r="C102" s="355"/>
      <c r="D102" s="341" t="s">
        <v>553</v>
      </c>
      <c r="E102" s="56">
        <v>500</v>
      </c>
      <c r="F102" s="56">
        <f>SUM(H102:Q102)</f>
        <v>0</v>
      </c>
      <c r="G102" s="56">
        <f>SUM(E102:F102)</f>
        <v>500</v>
      </c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56">
        <v>500</v>
      </c>
      <c r="S102" s="342">
        <f t="shared" si="12"/>
        <v>1</v>
      </c>
      <c r="T102" s="56">
        <f t="shared" si="13"/>
        <v>0</v>
      </c>
      <c r="U102" s="342">
        <f t="shared" si="14"/>
        <v>0</v>
      </c>
    </row>
    <row r="103" spans="1:21" ht="34.5" customHeight="1">
      <c r="A103" s="351"/>
      <c r="B103" s="75">
        <v>80103</v>
      </c>
      <c r="C103" s="83"/>
      <c r="D103" s="14" t="s">
        <v>242</v>
      </c>
      <c r="E103" s="89">
        <f>SUM(E104,E108)</f>
        <v>1700</v>
      </c>
      <c r="F103" s="89">
        <f>SUM(F104,F108)</f>
        <v>0</v>
      </c>
      <c r="G103" s="89">
        <f>SUM(E103:F103)</f>
        <v>1700</v>
      </c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89">
        <f>SUM(R104,R108)</f>
        <v>1700</v>
      </c>
      <c r="S103" s="339">
        <f t="shared" si="12"/>
        <v>1</v>
      </c>
      <c r="T103" s="89">
        <f t="shared" si="13"/>
        <v>0</v>
      </c>
      <c r="U103" s="339">
        <f t="shared" si="14"/>
        <v>0</v>
      </c>
    </row>
    <row r="104" spans="1:21" ht="30" customHeight="1">
      <c r="A104" s="354"/>
      <c r="B104" s="76"/>
      <c r="C104" s="57">
        <v>4210</v>
      </c>
      <c r="D104" s="14" t="s">
        <v>96</v>
      </c>
      <c r="E104" s="89">
        <f>SUM(E105,E106,E107)</f>
        <v>1700</v>
      </c>
      <c r="F104" s="89">
        <f>SUM(F105,F106,F107)</f>
        <v>-1400</v>
      </c>
      <c r="G104" s="89">
        <f t="shared" si="10"/>
        <v>300</v>
      </c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89">
        <f>SUM(R105,R106,R107)</f>
        <v>300</v>
      </c>
      <c r="S104" s="339">
        <f t="shared" si="12"/>
        <v>1</v>
      </c>
      <c r="T104" s="89">
        <f t="shared" si="13"/>
        <v>0</v>
      </c>
      <c r="U104" s="339">
        <f t="shared" si="14"/>
        <v>0</v>
      </c>
    </row>
    <row r="105" spans="1:21" ht="19.5" customHeight="1">
      <c r="A105" s="356"/>
      <c r="B105" s="356"/>
      <c r="C105" s="357"/>
      <c r="D105" s="341" t="s">
        <v>552</v>
      </c>
      <c r="E105" s="56">
        <v>1000</v>
      </c>
      <c r="F105" s="56">
        <f>SUM(H105:Q105)</f>
        <v>-700</v>
      </c>
      <c r="G105" s="56">
        <f t="shared" si="10"/>
        <v>300</v>
      </c>
      <c r="H105" s="56">
        <v>-700</v>
      </c>
      <c r="I105" s="350"/>
      <c r="J105" s="350"/>
      <c r="K105" s="350"/>
      <c r="L105" s="350"/>
      <c r="M105" s="350"/>
      <c r="N105" s="350"/>
      <c r="O105" s="350"/>
      <c r="P105" s="350"/>
      <c r="Q105" s="350"/>
      <c r="R105" s="56">
        <v>300</v>
      </c>
      <c r="S105" s="342">
        <f t="shared" si="12"/>
        <v>1</v>
      </c>
      <c r="T105" s="56">
        <f t="shared" si="13"/>
        <v>0</v>
      </c>
      <c r="U105" s="342">
        <f t="shared" si="14"/>
        <v>0</v>
      </c>
    </row>
    <row r="106" spans="1:21" ht="19.5" customHeight="1">
      <c r="A106" s="356"/>
      <c r="B106" s="356"/>
      <c r="C106" s="357"/>
      <c r="D106" s="341" t="s">
        <v>541</v>
      </c>
      <c r="E106" s="56">
        <v>200</v>
      </c>
      <c r="F106" s="56">
        <f>SUM(H106:Q106)</f>
        <v>-200</v>
      </c>
      <c r="G106" s="56">
        <f t="shared" si="10"/>
        <v>0</v>
      </c>
      <c r="H106" s="56">
        <v>-200</v>
      </c>
      <c r="I106" s="350"/>
      <c r="J106" s="350"/>
      <c r="K106" s="350"/>
      <c r="L106" s="350"/>
      <c r="M106" s="350"/>
      <c r="N106" s="350"/>
      <c r="O106" s="350"/>
      <c r="P106" s="350"/>
      <c r="Q106" s="350"/>
      <c r="R106" s="56">
        <v>0</v>
      </c>
      <c r="S106" s="342">
        <v>0</v>
      </c>
      <c r="T106" s="56">
        <f t="shared" si="13"/>
        <v>0</v>
      </c>
      <c r="U106" s="342"/>
    </row>
    <row r="107" spans="1:21" ht="19.5" customHeight="1">
      <c r="A107" s="356"/>
      <c r="B107" s="356"/>
      <c r="C107" s="357"/>
      <c r="D107" s="341" t="s">
        <v>553</v>
      </c>
      <c r="E107" s="56">
        <v>500</v>
      </c>
      <c r="F107" s="56">
        <f>SUM(H107:Q107)</f>
        <v>-500</v>
      </c>
      <c r="G107" s="56">
        <f t="shared" si="10"/>
        <v>0</v>
      </c>
      <c r="H107" s="56">
        <v>-500</v>
      </c>
      <c r="I107" s="350"/>
      <c r="J107" s="350"/>
      <c r="K107" s="350"/>
      <c r="L107" s="350"/>
      <c r="M107" s="350"/>
      <c r="N107" s="350"/>
      <c r="O107" s="350"/>
      <c r="P107" s="350"/>
      <c r="Q107" s="350"/>
      <c r="R107" s="56">
        <v>0</v>
      </c>
      <c r="S107" s="342">
        <v>0</v>
      </c>
      <c r="T107" s="56">
        <f t="shared" si="13"/>
        <v>0</v>
      </c>
      <c r="U107" s="342"/>
    </row>
    <row r="108" spans="1:21" ht="30" customHeight="1">
      <c r="A108" s="356"/>
      <c r="B108" s="356"/>
      <c r="C108" s="76" t="s">
        <v>562</v>
      </c>
      <c r="D108" s="14" t="s">
        <v>148</v>
      </c>
      <c r="E108" s="56">
        <f>SUM(E109,E110,E111)</f>
        <v>0</v>
      </c>
      <c r="F108" s="56">
        <f>SUM(F109,F110,F111)</f>
        <v>1400</v>
      </c>
      <c r="G108" s="56">
        <f>SUM(E108:F108)</f>
        <v>1400</v>
      </c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56">
        <f>SUM(R109,R110,R111)</f>
        <v>1400</v>
      </c>
      <c r="S108" s="342">
        <f>R108/G108</f>
        <v>1</v>
      </c>
      <c r="T108" s="56">
        <f>G108-R108</f>
        <v>0</v>
      </c>
      <c r="U108" s="342">
        <f t="shared" si="14"/>
        <v>0</v>
      </c>
    </row>
    <row r="109" spans="1:21" ht="19.5" customHeight="1">
      <c r="A109" s="356"/>
      <c r="B109" s="356"/>
      <c r="C109" s="76"/>
      <c r="D109" s="341" t="s">
        <v>552</v>
      </c>
      <c r="E109" s="56">
        <v>0</v>
      </c>
      <c r="F109" s="56">
        <f>SUM(H109:Q109)</f>
        <v>700</v>
      </c>
      <c r="G109" s="56">
        <f>SUM(E109:F109)</f>
        <v>700</v>
      </c>
      <c r="H109" s="56">
        <v>700</v>
      </c>
      <c r="I109" s="350"/>
      <c r="J109" s="350"/>
      <c r="K109" s="350"/>
      <c r="L109" s="350"/>
      <c r="M109" s="350"/>
      <c r="N109" s="350"/>
      <c r="O109" s="350"/>
      <c r="P109" s="350"/>
      <c r="Q109" s="350"/>
      <c r="R109" s="56">
        <v>700</v>
      </c>
      <c r="S109" s="342">
        <f>R109/G109</f>
        <v>1</v>
      </c>
      <c r="T109" s="56">
        <f>G109-R109</f>
        <v>0</v>
      </c>
      <c r="U109" s="342">
        <f t="shared" si="14"/>
        <v>0</v>
      </c>
    </row>
    <row r="110" spans="1:21" ht="19.5" customHeight="1">
      <c r="A110" s="356"/>
      <c r="B110" s="356"/>
      <c r="C110" s="76"/>
      <c r="D110" s="341" t="s">
        <v>541</v>
      </c>
      <c r="E110" s="56">
        <v>0</v>
      </c>
      <c r="F110" s="56">
        <f>SUM(H110:Q110)</f>
        <v>200</v>
      </c>
      <c r="G110" s="56">
        <f>SUM(E110:F110)</f>
        <v>200</v>
      </c>
      <c r="H110" s="56">
        <v>200</v>
      </c>
      <c r="I110" s="350"/>
      <c r="J110" s="350"/>
      <c r="K110" s="350"/>
      <c r="L110" s="350"/>
      <c r="M110" s="350"/>
      <c r="N110" s="350"/>
      <c r="O110" s="350"/>
      <c r="P110" s="350"/>
      <c r="Q110" s="350"/>
      <c r="R110" s="56">
        <v>200</v>
      </c>
      <c r="S110" s="342">
        <f>R110/G110</f>
        <v>1</v>
      </c>
      <c r="T110" s="56">
        <f>G110-R110</f>
        <v>0</v>
      </c>
      <c r="U110" s="342">
        <f t="shared" si="14"/>
        <v>0</v>
      </c>
    </row>
    <row r="111" spans="1:21" ht="19.5" customHeight="1">
      <c r="A111" s="356"/>
      <c r="B111" s="356"/>
      <c r="C111" s="76"/>
      <c r="D111" s="341" t="s">
        <v>553</v>
      </c>
      <c r="E111" s="56">
        <v>0</v>
      </c>
      <c r="F111" s="56">
        <f>SUM(H111:Q111)</f>
        <v>500</v>
      </c>
      <c r="G111" s="56">
        <f>SUM(E111:F111)</f>
        <v>500</v>
      </c>
      <c r="H111" s="56">
        <v>500</v>
      </c>
      <c r="I111" s="350"/>
      <c r="J111" s="350"/>
      <c r="K111" s="350"/>
      <c r="L111" s="350"/>
      <c r="M111" s="350"/>
      <c r="N111" s="350"/>
      <c r="O111" s="350"/>
      <c r="P111" s="350"/>
      <c r="Q111" s="350"/>
      <c r="R111" s="56">
        <v>500</v>
      </c>
      <c r="S111" s="342">
        <f>R111/G111</f>
        <v>1</v>
      </c>
      <c r="T111" s="56">
        <f>G111-R111</f>
        <v>0</v>
      </c>
      <c r="U111" s="342">
        <f>T111/G111</f>
        <v>0</v>
      </c>
    </row>
    <row r="112" spans="1:21" ht="34.5" customHeight="1">
      <c r="A112" s="351"/>
      <c r="B112" s="75">
        <v>80104</v>
      </c>
      <c r="C112" s="83"/>
      <c r="D112" s="14" t="s">
        <v>332</v>
      </c>
      <c r="E112" s="89">
        <f>SUM(E113)</f>
        <v>500</v>
      </c>
      <c r="F112" s="89">
        <f>SUM(F113)</f>
        <v>-500</v>
      </c>
      <c r="G112" s="89">
        <f t="shared" si="10"/>
        <v>0</v>
      </c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89">
        <f>SUM(R113)</f>
        <v>0</v>
      </c>
      <c r="S112" s="339">
        <v>0</v>
      </c>
      <c r="T112" s="89">
        <f t="shared" si="13"/>
        <v>0</v>
      </c>
      <c r="U112" s="339"/>
    </row>
    <row r="113" spans="1:21" ht="30" customHeight="1">
      <c r="A113" s="354"/>
      <c r="B113" s="76"/>
      <c r="C113" s="57">
        <v>4210</v>
      </c>
      <c r="D113" s="14" t="s">
        <v>96</v>
      </c>
      <c r="E113" s="89">
        <f>SUM(E114)</f>
        <v>500</v>
      </c>
      <c r="F113" s="89">
        <f>SUM(F114)</f>
        <v>-500</v>
      </c>
      <c r="G113" s="89">
        <f t="shared" si="10"/>
        <v>0</v>
      </c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89">
        <f>SUM(R114)</f>
        <v>0</v>
      </c>
      <c r="S113" s="339">
        <v>0</v>
      </c>
      <c r="T113" s="89">
        <f t="shared" si="13"/>
        <v>0</v>
      </c>
      <c r="U113" s="339"/>
    </row>
    <row r="114" spans="1:21" ht="19.5" customHeight="1">
      <c r="A114" s="356"/>
      <c r="B114" s="356"/>
      <c r="C114" s="357"/>
      <c r="D114" s="341" t="s">
        <v>547</v>
      </c>
      <c r="E114" s="56">
        <v>500</v>
      </c>
      <c r="F114" s="56">
        <f>SUM(H114:Q114)</f>
        <v>-500</v>
      </c>
      <c r="G114" s="56">
        <f t="shared" si="10"/>
        <v>0</v>
      </c>
      <c r="H114" s="56">
        <v>-500</v>
      </c>
      <c r="I114" s="350"/>
      <c r="J114" s="350"/>
      <c r="K114" s="350"/>
      <c r="L114" s="350"/>
      <c r="M114" s="350"/>
      <c r="N114" s="350"/>
      <c r="O114" s="350"/>
      <c r="P114" s="350"/>
      <c r="Q114" s="350"/>
      <c r="R114" s="56">
        <v>0</v>
      </c>
      <c r="S114" s="342">
        <v>0</v>
      </c>
      <c r="T114" s="56">
        <f t="shared" si="13"/>
        <v>0</v>
      </c>
      <c r="U114" s="342"/>
    </row>
    <row r="115" spans="1:21" ht="34.5" customHeight="1">
      <c r="A115" s="351"/>
      <c r="B115" s="75">
        <v>80110</v>
      </c>
      <c r="C115" s="83"/>
      <c r="D115" s="14" t="s">
        <v>74</v>
      </c>
      <c r="E115" s="89">
        <f>SUM(E116)</f>
        <v>1000</v>
      </c>
      <c r="F115" s="89">
        <f>SUM(F116)</f>
        <v>0</v>
      </c>
      <c r="G115" s="89">
        <f t="shared" si="10"/>
        <v>1000</v>
      </c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89">
        <f>SUM(R116)</f>
        <v>1000</v>
      </c>
      <c r="S115" s="339">
        <f t="shared" si="12"/>
        <v>1</v>
      </c>
      <c r="T115" s="89">
        <f t="shared" si="13"/>
        <v>0</v>
      </c>
      <c r="U115" s="339">
        <f t="shared" si="14"/>
        <v>0</v>
      </c>
    </row>
    <row r="116" spans="1:21" ht="30" customHeight="1">
      <c r="A116" s="354"/>
      <c r="B116" s="76"/>
      <c r="C116" s="57">
        <v>4210</v>
      </c>
      <c r="D116" s="14" t="s">
        <v>96</v>
      </c>
      <c r="E116" s="89">
        <f>SUM(E117)</f>
        <v>1000</v>
      </c>
      <c r="F116" s="89">
        <f>SUM(F117)</f>
        <v>0</v>
      </c>
      <c r="G116" s="89">
        <f t="shared" si="10"/>
        <v>1000</v>
      </c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89">
        <f>SUM(R117)</f>
        <v>1000</v>
      </c>
      <c r="S116" s="339">
        <f t="shared" si="12"/>
        <v>1</v>
      </c>
      <c r="T116" s="89">
        <f t="shared" si="13"/>
        <v>0</v>
      </c>
      <c r="U116" s="339">
        <f t="shared" si="14"/>
        <v>0</v>
      </c>
    </row>
    <row r="117" spans="1:21" ht="19.5" customHeight="1">
      <c r="A117" s="356"/>
      <c r="B117" s="356"/>
      <c r="C117" s="357"/>
      <c r="D117" s="341" t="s">
        <v>547</v>
      </c>
      <c r="E117" s="56">
        <v>1000</v>
      </c>
      <c r="F117" s="56">
        <f>SUM(H117:Q117)</f>
        <v>0</v>
      </c>
      <c r="G117" s="56">
        <f t="shared" si="10"/>
        <v>1000</v>
      </c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56">
        <v>1000</v>
      </c>
      <c r="S117" s="342">
        <f t="shared" si="12"/>
        <v>1</v>
      </c>
      <c r="T117" s="56">
        <f t="shared" si="13"/>
        <v>0</v>
      </c>
      <c r="U117" s="342">
        <f t="shared" si="14"/>
        <v>0</v>
      </c>
    </row>
    <row r="118" spans="1:21" s="63" customFormat="1" ht="39.75" customHeight="1">
      <c r="A118" s="39">
        <v>851</v>
      </c>
      <c r="B118" s="358"/>
      <c r="C118" s="359"/>
      <c r="D118" s="360" t="s">
        <v>75</v>
      </c>
      <c r="E118" s="48">
        <f aca="true" t="shared" si="16" ref="E118:F120">SUM(E119)</f>
        <v>1200</v>
      </c>
      <c r="F118" s="19">
        <f t="shared" si="16"/>
        <v>0</v>
      </c>
      <c r="G118" s="19">
        <f t="shared" si="10"/>
        <v>1200</v>
      </c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>
        <f>SUM(R119)</f>
        <v>615.6</v>
      </c>
      <c r="S118" s="338">
        <f t="shared" si="12"/>
        <v>0.513</v>
      </c>
      <c r="T118" s="126">
        <f t="shared" si="13"/>
        <v>584.4</v>
      </c>
      <c r="U118" s="338">
        <f t="shared" si="14"/>
        <v>0.487</v>
      </c>
    </row>
    <row r="119" spans="1:21" s="111" customFormat="1" ht="34.5" customHeight="1">
      <c r="A119" s="76"/>
      <c r="B119" s="75">
        <v>85154</v>
      </c>
      <c r="C119" s="83"/>
      <c r="D119" s="361" t="s">
        <v>76</v>
      </c>
      <c r="E119" s="62">
        <f t="shared" si="16"/>
        <v>1200</v>
      </c>
      <c r="F119" s="89">
        <f t="shared" si="16"/>
        <v>0</v>
      </c>
      <c r="G119" s="89">
        <f t="shared" si="10"/>
        <v>1200</v>
      </c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>
        <f>SUM(R120)</f>
        <v>615.6</v>
      </c>
      <c r="S119" s="339">
        <f t="shared" si="12"/>
        <v>0.513</v>
      </c>
      <c r="T119" s="89">
        <f t="shared" si="13"/>
        <v>584.4</v>
      </c>
      <c r="U119" s="339">
        <f t="shared" si="14"/>
        <v>0.487</v>
      </c>
    </row>
    <row r="120" spans="1:21" s="111" customFormat="1" ht="30" customHeight="1">
      <c r="A120" s="76"/>
      <c r="B120" s="75"/>
      <c r="C120" s="57">
        <v>4350</v>
      </c>
      <c r="D120" s="361" t="s">
        <v>563</v>
      </c>
      <c r="E120" s="62">
        <f t="shared" si="16"/>
        <v>1200</v>
      </c>
      <c r="F120" s="89">
        <f t="shared" si="16"/>
        <v>0</v>
      </c>
      <c r="G120" s="89">
        <f t="shared" si="10"/>
        <v>1200</v>
      </c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>
        <f>SUM(R121)</f>
        <v>615.6</v>
      </c>
      <c r="S120" s="339">
        <f t="shared" si="12"/>
        <v>0.513</v>
      </c>
      <c r="T120" s="89">
        <f t="shared" si="13"/>
        <v>584.4</v>
      </c>
      <c r="U120" s="339">
        <f t="shared" si="14"/>
        <v>0.487</v>
      </c>
    </row>
    <row r="121" spans="1:21" s="343" customFormat="1" ht="19.5" customHeight="1">
      <c r="A121" s="302"/>
      <c r="B121" s="302"/>
      <c r="C121" s="287"/>
      <c r="D121" s="341" t="s">
        <v>547</v>
      </c>
      <c r="E121" s="56">
        <v>1200</v>
      </c>
      <c r="F121" s="56">
        <f>SUM(H121:Q121)</f>
        <v>0</v>
      </c>
      <c r="G121" s="56">
        <f t="shared" si="10"/>
        <v>1200</v>
      </c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>
        <v>615.6</v>
      </c>
      <c r="S121" s="342">
        <f t="shared" si="12"/>
        <v>0.513</v>
      </c>
      <c r="T121" s="56">
        <f t="shared" si="13"/>
        <v>584.4</v>
      </c>
      <c r="U121" s="342">
        <f t="shared" si="14"/>
        <v>0.487</v>
      </c>
    </row>
    <row r="122" spans="1:21" s="63" customFormat="1" ht="39.75" customHeight="1">
      <c r="A122" s="39">
        <v>854</v>
      </c>
      <c r="B122" s="7"/>
      <c r="C122" s="26"/>
      <c r="D122" s="25" t="s">
        <v>82</v>
      </c>
      <c r="E122" s="19">
        <f>SUM(E123)</f>
        <v>25890</v>
      </c>
      <c r="F122" s="19">
        <f>SUM(F123)</f>
        <v>0</v>
      </c>
      <c r="G122" s="19">
        <f t="shared" si="10"/>
        <v>25890</v>
      </c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>
        <f>SUM(R123)</f>
        <v>200.08</v>
      </c>
      <c r="S122" s="338">
        <f t="shared" si="12"/>
        <v>0.0077280803398995755</v>
      </c>
      <c r="T122" s="126">
        <f t="shared" si="13"/>
        <v>25689.92</v>
      </c>
      <c r="U122" s="338">
        <f t="shared" si="14"/>
        <v>0.9922719196601003</v>
      </c>
    </row>
    <row r="123" spans="1:21" s="111" customFormat="1" ht="34.5" customHeight="1">
      <c r="A123" s="98"/>
      <c r="B123" s="75">
        <v>85412</v>
      </c>
      <c r="C123" s="83"/>
      <c r="D123" s="14" t="s">
        <v>564</v>
      </c>
      <c r="E123" s="89">
        <f>SUM(E124,E128,E134)</f>
        <v>25890</v>
      </c>
      <c r="F123" s="89">
        <f>SUM(F124,F128,F134)</f>
        <v>0</v>
      </c>
      <c r="G123" s="89">
        <f t="shared" si="10"/>
        <v>25890</v>
      </c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>
        <f>SUM(R124,R128,R134)</f>
        <v>200.08</v>
      </c>
      <c r="S123" s="339">
        <f t="shared" si="12"/>
        <v>0.0077280803398995755</v>
      </c>
      <c r="T123" s="89">
        <f t="shared" si="13"/>
        <v>25689.92</v>
      </c>
      <c r="U123" s="339">
        <f t="shared" si="14"/>
        <v>0.9922719196601003</v>
      </c>
    </row>
    <row r="124" spans="1:21" s="111" customFormat="1" ht="30" customHeight="1">
      <c r="A124" s="98"/>
      <c r="B124" s="352"/>
      <c r="C124" s="57">
        <v>4210</v>
      </c>
      <c r="D124" s="14" t="s">
        <v>116</v>
      </c>
      <c r="E124" s="89">
        <f>SUM(E125,E126,E127)</f>
        <v>2390</v>
      </c>
      <c r="F124" s="89">
        <f>SUM(F125,F126,F127)</f>
        <v>0</v>
      </c>
      <c r="G124" s="89">
        <f t="shared" si="10"/>
        <v>2390</v>
      </c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>
        <f>SUM(R125,R126,R127)</f>
        <v>200.08</v>
      </c>
      <c r="S124" s="339">
        <f t="shared" si="12"/>
        <v>0.08371548117154812</v>
      </c>
      <c r="T124" s="89">
        <f t="shared" si="13"/>
        <v>2189.92</v>
      </c>
      <c r="U124" s="339">
        <f t="shared" si="14"/>
        <v>0.916284518828452</v>
      </c>
    </row>
    <row r="125" spans="1:21" s="343" customFormat="1" ht="19.5" customHeight="1">
      <c r="A125" s="362"/>
      <c r="B125" s="363"/>
      <c r="C125" s="287"/>
      <c r="D125" s="341" t="s">
        <v>545</v>
      </c>
      <c r="E125" s="56">
        <v>2000</v>
      </c>
      <c r="F125" s="56">
        <f>SUM(H125:Q125)</f>
        <v>0</v>
      </c>
      <c r="G125" s="56">
        <f t="shared" si="10"/>
        <v>2000</v>
      </c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>
        <v>0</v>
      </c>
      <c r="S125" s="342">
        <f t="shared" si="12"/>
        <v>0</v>
      </c>
      <c r="T125" s="56">
        <f t="shared" si="13"/>
        <v>2000</v>
      </c>
      <c r="U125" s="342">
        <f t="shared" si="14"/>
        <v>1</v>
      </c>
    </row>
    <row r="126" spans="1:21" s="343" customFormat="1" ht="19.5" customHeight="1">
      <c r="A126" s="362"/>
      <c r="B126" s="363"/>
      <c r="C126" s="287"/>
      <c r="D126" s="341" t="s">
        <v>547</v>
      </c>
      <c r="E126" s="56">
        <v>190</v>
      </c>
      <c r="F126" s="56">
        <f>SUM(H126:Q126)</f>
        <v>0</v>
      </c>
      <c r="G126" s="56">
        <f t="shared" si="10"/>
        <v>190</v>
      </c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>
        <v>0</v>
      </c>
      <c r="S126" s="342">
        <f t="shared" si="12"/>
        <v>0</v>
      </c>
      <c r="T126" s="56">
        <f t="shared" si="13"/>
        <v>190</v>
      </c>
      <c r="U126" s="342">
        <f t="shared" si="14"/>
        <v>1</v>
      </c>
    </row>
    <row r="127" spans="1:21" s="343" customFormat="1" ht="19.5" customHeight="1">
      <c r="A127" s="362"/>
      <c r="B127" s="363"/>
      <c r="C127" s="287"/>
      <c r="D127" s="341" t="s">
        <v>548</v>
      </c>
      <c r="E127" s="56">
        <v>200</v>
      </c>
      <c r="F127" s="56">
        <f>SUM(H127:Q127)</f>
        <v>0</v>
      </c>
      <c r="G127" s="56">
        <f t="shared" si="10"/>
        <v>200</v>
      </c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>
        <v>200.08</v>
      </c>
      <c r="S127" s="342">
        <f t="shared" si="12"/>
        <v>1.0004</v>
      </c>
      <c r="T127" s="56">
        <f t="shared" si="13"/>
        <v>-0.0800000000000125</v>
      </c>
      <c r="U127" s="342">
        <f t="shared" si="14"/>
        <v>-0.0004000000000000625</v>
      </c>
    </row>
    <row r="128" spans="1:21" s="111" customFormat="1" ht="30" customHeight="1">
      <c r="A128" s="76"/>
      <c r="B128" s="76"/>
      <c r="C128" s="57">
        <v>4300</v>
      </c>
      <c r="D128" s="14" t="s">
        <v>103</v>
      </c>
      <c r="E128" s="89">
        <f>SUM(E129,E130,E131,E132,E133)</f>
        <v>7500</v>
      </c>
      <c r="F128" s="89">
        <f>SUM(F129,F130,F131,F132,F133)</f>
        <v>0</v>
      </c>
      <c r="G128" s="89">
        <f t="shared" si="10"/>
        <v>7500</v>
      </c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>
        <f>SUM(R129,R130,R131,R132,R133)</f>
        <v>0</v>
      </c>
      <c r="S128" s="339">
        <f t="shared" si="12"/>
        <v>0</v>
      </c>
      <c r="T128" s="89">
        <f t="shared" si="13"/>
        <v>7500</v>
      </c>
      <c r="U128" s="339">
        <f t="shared" si="14"/>
        <v>1</v>
      </c>
    </row>
    <row r="129" spans="1:21" s="343" customFormat="1" ht="19.5" customHeight="1">
      <c r="A129" s="302"/>
      <c r="B129" s="302"/>
      <c r="C129" s="287"/>
      <c r="D129" s="341" t="s">
        <v>541</v>
      </c>
      <c r="E129" s="56">
        <v>700</v>
      </c>
      <c r="F129" s="56">
        <f>SUM(H129:Q129)</f>
        <v>0</v>
      </c>
      <c r="G129" s="56">
        <f t="shared" si="10"/>
        <v>700</v>
      </c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>
        <v>0</v>
      </c>
      <c r="S129" s="342">
        <f t="shared" si="12"/>
        <v>0</v>
      </c>
      <c r="T129" s="56">
        <f t="shared" si="13"/>
        <v>700</v>
      </c>
      <c r="U129" s="342">
        <f t="shared" si="14"/>
        <v>1</v>
      </c>
    </row>
    <row r="130" spans="1:21" s="343" customFormat="1" ht="19.5" customHeight="1">
      <c r="A130" s="302"/>
      <c r="B130" s="302"/>
      <c r="C130" s="287"/>
      <c r="D130" s="341" t="s">
        <v>544</v>
      </c>
      <c r="E130" s="56">
        <v>2000</v>
      </c>
      <c r="F130" s="56">
        <f>SUM(H130:Q130)</f>
        <v>0</v>
      </c>
      <c r="G130" s="56">
        <f t="shared" si="10"/>
        <v>2000</v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>
        <v>0</v>
      </c>
      <c r="S130" s="342">
        <f t="shared" si="12"/>
        <v>0</v>
      </c>
      <c r="T130" s="56">
        <f t="shared" si="13"/>
        <v>2000</v>
      </c>
      <c r="U130" s="342">
        <f t="shared" si="14"/>
        <v>1</v>
      </c>
    </row>
    <row r="131" spans="1:21" s="343" customFormat="1" ht="19.5" customHeight="1">
      <c r="A131" s="302"/>
      <c r="B131" s="302"/>
      <c r="C131" s="287"/>
      <c r="D131" s="341" t="s">
        <v>545</v>
      </c>
      <c r="E131" s="56">
        <v>2000</v>
      </c>
      <c r="F131" s="56">
        <f>SUM(H131:Q131)</f>
        <v>0</v>
      </c>
      <c r="G131" s="56">
        <f t="shared" si="10"/>
        <v>2000</v>
      </c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>
        <v>0</v>
      </c>
      <c r="S131" s="342">
        <f t="shared" si="12"/>
        <v>0</v>
      </c>
      <c r="T131" s="56">
        <f t="shared" si="13"/>
        <v>2000</v>
      </c>
      <c r="U131" s="342">
        <f t="shared" si="14"/>
        <v>1</v>
      </c>
    </row>
    <row r="132" spans="1:21" s="343" customFormat="1" ht="19.5" customHeight="1">
      <c r="A132" s="302"/>
      <c r="B132" s="302"/>
      <c r="C132" s="287"/>
      <c r="D132" s="341" t="s">
        <v>548</v>
      </c>
      <c r="E132" s="56">
        <v>1500</v>
      </c>
      <c r="F132" s="56">
        <f>SUM(H132:Q132)</f>
        <v>0</v>
      </c>
      <c r="G132" s="56">
        <f t="shared" si="10"/>
        <v>1500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>
        <v>0</v>
      </c>
      <c r="S132" s="342">
        <f t="shared" si="12"/>
        <v>0</v>
      </c>
      <c r="T132" s="56">
        <f t="shared" si="13"/>
        <v>1500</v>
      </c>
      <c r="U132" s="342">
        <f t="shared" si="14"/>
        <v>1</v>
      </c>
    </row>
    <row r="133" spans="1:21" s="343" customFormat="1" ht="19.5" customHeight="1">
      <c r="A133" s="302"/>
      <c r="B133" s="302"/>
      <c r="C133" s="287"/>
      <c r="D133" s="341" t="s">
        <v>561</v>
      </c>
      <c r="E133" s="56">
        <v>1300</v>
      </c>
      <c r="F133" s="56">
        <f>SUM(H133:Q133)</f>
        <v>0</v>
      </c>
      <c r="G133" s="56">
        <f t="shared" si="10"/>
        <v>1300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>
        <v>0</v>
      </c>
      <c r="S133" s="342">
        <f t="shared" si="12"/>
        <v>0</v>
      </c>
      <c r="T133" s="56">
        <f t="shared" si="13"/>
        <v>1300</v>
      </c>
      <c r="U133" s="342">
        <f t="shared" si="14"/>
        <v>1</v>
      </c>
    </row>
    <row r="134" spans="1:21" s="111" customFormat="1" ht="34.5" customHeight="1">
      <c r="A134" s="76"/>
      <c r="B134" s="75"/>
      <c r="C134" s="364">
        <v>6050</v>
      </c>
      <c r="D134" s="365" t="s">
        <v>97</v>
      </c>
      <c r="E134" s="89">
        <f>SUM(E135)</f>
        <v>16000</v>
      </c>
      <c r="F134" s="89">
        <f>SUM(F135)</f>
        <v>0</v>
      </c>
      <c r="G134" s="89">
        <f t="shared" si="10"/>
        <v>16000</v>
      </c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>
        <f>SUM(R135)</f>
        <v>0</v>
      </c>
      <c r="S134" s="339">
        <f t="shared" si="12"/>
        <v>0</v>
      </c>
      <c r="T134" s="89">
        <f t="shared" si="13"/>
        <v>16000</v>
      </c>
      <c r="U134" s="339">
        <f t="shared" si="14"/>
        <v>1</v>
      </c>
    </row>
    <row r="135" spans="1:21" s="111" customFormat="1" ht="19.5" customHeight="1">
      <c r="A135" s="76"/>
      <c r="B135" s="76"/>
      <c r="C135" s="287"/>
      <c r="D135" s="341" t="s">
        <v>554</v>
      </c>
      <c r="E135" s="56">
        <v>16000</v>
      </c>
      <c r="F135" s="56">
        <f>SUM(H135:Q135)</f>
        <v>0</v>
      </c>
      <c r="G135" s="56">
        <f t="shared" si="10"/>
        <v>16000</v>
      </c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56">
        <v>0</v>
      </c>
      <c r="S135" s="342">
        <f t="shared" si="12"/>
        <v>0</v>
      </c>
      <c r="T135" s="56">
        <f t="shared" si="13"/>
        <v>16000</v>
      </c>
      <c r="U135" s="342">
        <f t="shared" si="14"/>
        <v>1</v>
      </c>
    </row>
    <row r="136" spans="1:21" s="63" customFormat="1" ht="39.75" customHeight="1">
      <c r="A136" s="39" t="s">
        <v>153</v>
      </c>
      <c r="B136" s="7"/>
      <c r="C136" s="26"/>
      <c r="D136" s="25" t="s">
        <v>84</v>
      </c>
      <c r="E136" s="19">
        <f>SUM(E137,E146,E169)</f>
        <v>37660</v>
      </c>
      <c r="F136" s="19">
        <f>SUM(F137,F146,F169)</f>
        <v>800</v>
      </c>
      <c r="G136" s="19">
        <f t="shared" si="10"/>
        <v>38460</v>
      </c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>
        <f>SUM(R137,R146,R169)</f>
        <v>13945.75</v>
      </c>
      <c r="S136" s="338">
        <f t="shared" si="12"/>
        <v>0.3626040041601664</v>
      </c>
      <c r="T136" s="126">
        <f t="shared" si="13"/>
        <v>24514.25</v>
      </c>
      <c r="U136" s="338">
        <f t="shared" si="14"/>
        <v>0.6373959958398336</v>
      </c>
    </row>
    <row r="137" spans="1:21" s="111" customFormat="1" ht="34.5" customHeight="1">
      <c r="A137" s="98"/>
      <c r="B137" s="75" t="s">
        <v>155</v>
      </c>
      <c r="C137" s="83"/>
      <c r="D137" s="14" t="s">
        <v>156</v>
      </c>
      <c r="E137" s="89">
        <f>SUM(E138)</f>
        <v>2240</v>
      </c>
      <c r="F137" s="89">
        <f>SUM(F138)</f>
        <v>250</v>
      </c>
      <c r="G137" s="89">
        <f t="shared" si="10"/>
        <v>2490</v>
      </c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>
        <f>SUM(R138)</f>
        <v>235.5</v>
      </c>
      <c r="S137" s="339">
        <f t="shared" si="12"/>
        <v>0.09457831325301205</v>
      </c>
      <c r="T137" s="89">
        <f t="shared" si="13"/>
        <v>2254.5</v>
      </c>
      <c r="U137" s="339">
        <f t="shared" si="14"/>
        <v>0.905421686746988</v>
      </c>
    </row>
    <row r="138" spans="1:21" s="111" customFormat="1" ht="30" customHeight="1">
      <c r="A138" s="76"/>
      <c r="B138" s="76"/>
      <c r="C138" s="57">
        <v>4300</v>
      </c>
      <c r="D138" s="366" t="s">
        <v>103</v>
      </c>
      <c r="E138" s="89">
        <f>SUM(E139,E140,E141,E142,E143,E144,E145)</f>
        <v>2240</v>
      </c>
      <c r="F138" s="89">
        <f>SUM(F139,F140,F141,F142,F143,F144,F145)</f>
        <v>250</v>
      </c>
      <c r="G138" s="89">
        <f t="shared" si="10"/>
        <v>2490</v>
      </c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>
        <f>SUM(R139,R140,R141,R142,R143,R144,R145)</f>
        <v>235.5</v>
      </c>
      <c r="S138" s="339">
        <f t="shared" si="12"/>
        <v>0.09457831325301205</v>
      </c>
      <c r="T138" s="89">
        <f t="shared" si="13"/>
        <v>2254.5</v>
      </c>
      <c r="U138" s="339">
        <f t="shared" si="14"/>
        <v>0.905421686746988</v>
      </c>
    </row>
    <row r="139" spans="1:21" s="343" customFormat="1" ht="19.5" customHeight="1">
      <c r="A139" s="340"/>
      <c r="B139" s="340"/>
      <c r="C139" s="340"/>
      <c r="D139" s="341" t="s">
        <v>539</v>
      </c>
      <c r="E139" s="56">
        <v>300</v>
      </c>
      <c r="F139" s="56">
        <f aca="true" t="shared" si="17" ref="F139:F145">SUM(H139:Q139)</f>
        <v>0</v>
      </c>
      <c r="G139" s="56">
        <f t="shared" si="10"/>
        <v>300</v>
      </c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>
        <v>0</v>
      </c>
      <c r="S139" s="342">
        <f t="shared" si="12"/>
        <v>0</v>
      </c>
      <c r="T139" s="56">
        <f t="shared" si="13"/>
        <v>300</v>
      </c>
      <c r="U139" s="342">
        <f t="shared" si="14"/>
        <v>1</v>
      </c>
    </row>
    <row r="140" spans="1:21" s="343" customFormat="1" ht="19.5" customHeight="1">
      <c r="A140" s="340"/>
      <c r="B140" s="340"/>
      <c r="C140" s="340"/>
      <c r="D140" s="341" t="s">
        <v>552</v>
      </c>
      <c r="E140" s="56">
        <v>0</v>
      </c>
      <c r="F140" s="56">
        <f>SUM(H140:Q140)</f>
        <v>250</v>
      </c>
      <c r="G140" s="56">
        <f>SUM(E140:F140)</f>
        <v>250</v>
      </c>
      <c r="H140" s="56"/>
      <c r="I140" s="56">
        <v>250</v>
      </c>
      <c r="J140" s="56"/>
      <c r="K140" s="56"/>
      <c r="L140" s="56"/>
      <c r="M140" s="56"/>
      <c r="N140" s="56"/>
      <c r="O140" s="56"/>
      <c r="P140" s="56"/>
      <c r="Q140" s="56"/>
      <c r="R140" s="56">
        <v>0</v>
      </c>
      <c r="S140" s="342">
        <f>R140/G140</f>
        <v>0</v>
      </c>
      <c r="T140" s="56">
        <f>G140-R140</f>
        <v>250</v>
      </c>
      <c r="U140" s="342">
        <f>T140/G140</f>
        <v>1</v>
      </c>
    </row>
    <row r="141" spans="1:21" s="343" customFormat="1" ht="19.5" customHeight="1">
      <c r="A141" s="340"/>
      <c r="B141" s="340"/>
      <c r="C141" s="340"/>
      <c r="D141" s="341" t="s">
        <v>541</v>
      </c>
      <c r="E141" s="56">
        <v>100</v>
      </c>
      <c r="F141" s="56">
        <f t="shared" si="17"/>
        <v>0</v>
      </c>
      <c r="G141" s="56">
        <f t="shared" si="10"/>
        <v>100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>
        <v>30.9</v>
      </c>
      <c r="S141" s="342">
        <f t="shared" si="12"/>
        <v>0.309</v>
      </c>
      <c r="T141" s="56">
        <f t="shared" si="13"/>
        <v>69.1</v>
      </c>
      <c r="U141" s="342">
        <f t="shared" si="14"/>
        <v>0.691</v>
      </c>
    </row>
    <row r="142" spans="1:21" s="343" customFormat="1" ht="19.5" customHeight="1">
      <c r="A142" s="340"/>
      <c r="B142" s="340"/>
      <c r="C142" s="340"/>
      <c r="D142" s="341" t="s">
        <v>553</v>
      </c>
      <c r="E142" s="56">
        <v>300</v>
      </c>
      <c r="F142" s="56">
        <f t="shared" si="17"/>
        <v>0</v>
      </c>
      <c r="G142" s="56">
        <f t="shared" si="10"/>
        <v>300</v>
      </c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>
        <v>0</v>
      </c>
      <c r="S142" s="342">
        <f t="shared" si="12"/>
        <v>0</v>
      </c>
      <c r="T142" s="56">
        <f t="shared" si="13"/>
        <v>300</v>
      </c>
      <c r="U142" s="342">
        <f t="shared" si="14"/>
        <v>1</v>
      </c>
    </row>
    <row r="143" spans="1:21" s="343" customFormat="1" ht="19.5" customHeight="1">
      <c r="A143" s="340"/>
      <c r="B143" s="340"/>
      <c r="C143" s="340"/>
      <c r="D143" s="341" t="s">
        <v>545</v>
      </c>
      <c r="E143" s="56">
        <v>300</v>
      </c>
      <c r="F143" s="56">
        <f t="shared" si="17"/>
        <v>0</v>
      </c>
      <c r="G143" s="56">
        <f t="shared" si="10"/>
        <v>300</v>
      </c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>
        <v>47.7</v>
      </c>
      <c r="S143" s="342">
        <f t="shared" si="12"/>
        <v>0.159</v>
      </c>
      <c r="T143" s="56">
        <f t="shared" si="13"/>
        <v>252.3</v>
      </c>
      <c r="U143" s="342">
        <f t="shared" si="14"/>
        <v>0.8410000000000001</v>
      </c>
    </row>
    <row r="144" spans="1:21" s="343" customFormat="1" ht="19.5" customHeight="1">
      <c r="A144" s="340"/>
      <c r="B144" s="340"/>
      <c r="C144" s="340"/>
      <c r="D144" s="341" t="s">
        <v>547</v>
      </c>
      <c r="E144" s="56">
        <v>1000</v>
      </c>
      <c r="F144" s="56">
        <f t="shared" si="17"/>
        <v>0</v>
      </c>
      <c r="G144" s="56">
        <f t="shared" si="10"/>
        <v>1000</v>
      </c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>
        <v>53.7</v>
      </c>
      <c r="S144" s="342">
        <f t="shared" si="12"/>
        <v>0.053700000000000005</v>
      </c>
      <c r="T144" s="56">
        <f t="shared" si="13"/>
        <v>946.3</v>
      </c>
      <c r="U144" s="342">
        <f t="shared" si="14"/>
        <v>0.9462999999999999</v>
      </c>
    </row>
    <row r="145" spans="1:21" s="343" customFormat="1" ht="19.5" customHeight="1">
      <c r="A145" s="340"/>
      <c r="B145" s="340"/>
      <c r="C145" s="340"/>
      <c r="D145" s="341" t="s">
        <v>554</v>
      </c>
      <c r="E145" s="56">
        <v>240</v>
      </c>
      <c r="F145" s="56">
        <f t="shared" si="17"/>
        <v>0</v>
      </c>
      <c r="G145" s="56">
        <f t="shared" si="10"/>
        <v>240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>
        <v>103.2</v>
      </c>
      <c r="S145" s="342">
        <f t="shared" si="12"/>
        <v>0.43</v>
      </c>
      <c r="T145" s="56">
        <f t="shared" si="13"/>
        <v>136.8</v>
      </c>
      <c r="U145" s="342">
        <f t="shared" si="14"/>
        <v>0.5700000000000001</v>
      </c>
    </row>
    <row r="146" spans="1:21" s="111" customFormat="1" ht="34.5" customHeight="1">
      <c r="A146" s="98"/>
      <c r="B146" s="75" t="s">
        <v>157</v>
      </c>
      <c r="C146" s="83"/>
      <c r="D146" s="14" t="s">
        <v>565</v>
      </c>
      <c r="E146" s="89">
        <f>SUM(E147,E163)</f>
        <v>32420</v>
      </c>
      <c r="F146" s="89">
        <f>SUM(F147,F163)</f>
        <v>-450</v>
      </c>
      <c r="G146" s="89">
        <f t="shared" si="10"/>
        <v>31970</v>
      </c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>
        <f>SUM(R147,R163)</f>
        <v>13405.25</v>
      </c>
      <c r="S146" s="339">
        <f t="shared" si="12"/>
        <v>0.4193071629652799</v>
      </c>
      <c r="T146" s="89">
        <f t="shared" si="13"/>
        <v>18564.75</v>
      </c>
      <c r="U146" s="339">
        <f t="shared" si="14"/>
        <v>0.5806928370347201</v>
      </c>
    </row>
    <row r="147" spans="1:21" s="111" customFormat="1" ht="30" customHeight="1">
      <c r="A147" s="76"/>
      <c r="B147" s="76"/>
      <c r="C147" s="76" t="s">
        <v>558</v>
      </c>
      <c r="D147" s="14" t="s">
        <v>116</v>
      </c>
      <c r="E147" s="89">
        <f>SUM(E148,E149,E150,E151,E152,E153,E154,E155,E156,E157,E158,E159,E160,E161,E162)</f>
        <v>26220</v>
      </c>
      <c r="F147" s="89">
        <f>SUM(F148,F149,F150,F151,F152,F153,F154,F155,F156,F157,F158,F159,F160,F161,F162)</f>
        <v>-150</v>
      </c>
      <c r="G147" s="89">
        <f t="shared" si="10"/>
        <v>26070</v>
      </c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>
        <f>SUM(R148,R149,R150,R151,R152,R153,R154,R155,R156,R157,R158,R159,R160,R161,R162)</f>
        <v>12105.25</v>
      </c>
      <c r="S147" s="339">
        <f t="shared" si="12"/>
        <v>0.46433640199462983</v>
      </c>
      <c r="T147" s="89">
        <f t="shared" si="13"/>
        <v>13964.75</v>
      </c>
      <c r="U147" s="339">
        <f t="shared" si="14"/>
        <v>0.5356635980053701</v>
      </c>
    </row>
    <row r="148" spans="1:21" s="343" customFormat="1" ht="19.5" customHeight="1">
      <c r="A148" s="340"/>
      <c r="B148" s="340"/>
      <c r="C148" s="340"/>
      <c r="D148" s="341" t="s">
        <v>551</v>
      </c>
      <c r="E148" s="56">
        <v>100</v>
      </c>
      <c r="F148" s="56">
        <f>SUM(H148:Q148)</f>
        <v>0</v>
      </c>
      <c r="G148" s="56">
        <f t="shared" si="10"/>
        <v>100</v>
      </c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>
        <v>0</v>
      </c>
      <c r="S148" s="342">
        <f t="shared" si="12"/>
        <v>0</v>
      </c>
      <c r="T148" s="56">
        <f t="shared" si="13"/>
        <v>100</v>
      </c>
      <c r="U148" s="342">
        <f t="shared" si="14"/>
        <v>1</v>
      </c>
    </row>
    <row r="149" spans="1:21" s="343" customFormat="1" ht="19.5" customHeight="1">
      <c r="A149" s="340"/>
      <c r="B149" s="340"/>
      <c r="C149" s="340"/>
      <c r="D149" s="341" t="s">
        <v>559</v>
      </c>
      <c r="E149" s="56">
        <v>300</v>
      </c>
      <c r="F149" s="56">
        <f>SUM(H149:Q149)</f>
        <v>0</v>
      </c>
      <c r="G149" s="56">
        <f t="shared" si="10"/>
        <v>300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>
        <v>0</v>
      </c>
      <c r="S149" s="342">
        <f t="shared" si="12"/>
        <v>0</v>
      </c>
      <c r="T149" s="56">
        <f t="shared" si="13"/>
        <v>300</v>
      </c>
      <c r="U149" s="342">
        <f t="shared" si="14"/>
        <v>1</v>
      </c>
    </row>
    <row r="150" spans="1:21" s="343" customFormat="1" ht="19.5" customHeight="1">
      <c r="A150" s="340"/>
      <c r="B150" s="340"/>
      <c r="C150" s="340"/>
      <c r="D150" s="341" t="s">
        <v>539</v>
      </c>
      <c r="E150" s="56">
        <v>700</v>
      </c>
      <c r="F150" s="56">
        <f aca="true" t="shared" si="18" ref="F150:F162">SUM(H150:Q150)</f>
        <v>-200</v>
      </c>
      <c r="G150" s="56">
        <f aca="true" t="shared" si="19" ref="G150:G216">SUM(E150:F150)</f>
        <v>500</v>
      </c>
      <c r="H150" s="56"/>
      <c r="I150" s="56"/>
      <c r="J150" s="56">
        <v>-200</v>
      </c>
      <c r="K150" s="56"/>
      <c r="L150" s="56"/>
      <c r="M150" s="56"/>
      <c r="N150" s="56"/>
      <c r="O150" s="56"/>
      <c r="P150" s="56"/>
      <c r="Q150" s="56"/>
      <c r="R150" s="56">
        <v>164</v>
      </c>
      <c r="S150" s="342">
        <f t="shared" si="12"/>
        <v>0.328</v>
      </c>
      <c r="T150" s="56">
        <f t="shared" si="13"/>
        <v>336</v>
      </c>
      <c r="U150" s="342">
        <f t="shared" si="14"/>
        <v>0.672</v>
      </c>
    </row>
    <row r="151" spans="1:21" s="343" customFormat="1" ht="19.5" customHeight="1">
      <c r="A151" s="340"/>
      <c r="B151" s="340"/>
      <c r="C151" s="340"/>
      <c r="D151" s="341" t="s">
        <v>540</v>
      </c>
      <c r="E151" s="56">
        <v>1000</v>
      </c>
      <c r="F151" s="56">
        <f t="shared" si="18"/>
        <v>0</v>
      </c>
      <c r="G151" s="56">
        <f t="shared" si="19"/>
        <v>1000</v>
      </c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>
        <v>1000</v>
      </c>
      <c r="S151" s="342">
        <f t="shared" si="12"/>
        <v>1</v>
      </c>
      <c r="T151" s="56">
        <f t="shared" si="13"/>
        <v>0</v>
      </c>
      <c r="U151" s="342">
        <f t="shared" si="14"/>
        <v>0</v>
      </c>
    </row>
    <row r="152" spans="1:21" s="343" customFormat="1" ht="19.5" customHeight="1">
      <c r="A152" s="340"/>
      <c r="B152" s="340"/>
      <c r="C152" s="340"/>
      <c r="D152" s="341" t="s">
        <v>552</v>
      </c>
      <c r="E152" s="56">
        <v>3500</v>
      </c>
      <c r="F152" s="56">
        <f t="shared" si="18"/>
        <v>-250</v>
      </c>
      <c r="G152" s="56">
        <f t="shared" si="19"/>
        <v>3250</v>
      </c>
      <c r="H152" s="56"/>
      <c r="I152" s="56">
        <v>-250</v>
      </c>
      <c r="J152" s="56"/>
      <c r="K152" s="56"/>
      <c r="L152" s="56"/>
      <c r="M152" s="56"/>
      <c r="N152" s="56"/>
      <c r="O152" s="56"/>
      <c r="P152" s="56"/>
      <c r="Q152" s="56"/>
      <c r="R152" s="56">
        <v>0</v>
      </c>
      <c r="S152" s="342">
        <f t="shared" si="12"/>
        <v>0</v>
      </c>
      <c r="T152" s="56">
        <f t="shared" si="13"/>
        <v>3250</v>
      </c>
      <c r="U152" s="342">
        <f t="shared" si="14"/>
        <v>1</v>
      </c>
    </row>
    <row r="153" spans="1:21" s="343" customFormat="1" ht="19.5" customHeight="1">
      <c r="A153" s="340"/>
      <c r="B153" s="340"/>
      <c r="C153" s="340"/>
      <c r="D153" s="341" t="s">
        <v>541</v>
      </c>
      <c r="E153" s="56">
        <v>700</v>
      </c>
      <c r="F153" s="56">
        <f t="shared" si="18"/>
        <v>0</v>
      </c>
      <c r="G153" s="56">
        <f t="shared" si="19"/>
        <v>700</v>
      </c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>
        <v>0</v>
      </c>
      <c r="S153" s="342">
        <f t="shared" si="12"/>
        <v>0</v>
      </c>
      <c r="T153" s="56">
        <f t="shared" si="13"/>
        <v>700</v>
      </c>
      <c r="U153" s="342">
        <f t="shared" si="14"/>
        <v>1</v>
      </c>
    </row>
    <row r="154" spans="1:21" s="343" customFormat="1" ht="19.5" customHeight="1">
      <c r="A154" s="340"/>
      <c r="B154" s="340"/>
      <c r="C154" s="340"/>
      <c r="D154" s="341" t="s">
        <v>542</v>
      </c>
      <c r="E154" s="56">
        <v>500</v>
      </c>
      <c r="F154" s="56">
        <f t="shared" si="18"/>
        <v>0</v>
      </c>
      <c r="G154" s="56">
        <f t="shared" si="19"/>
        <v>500</v>
      </c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>
        <v>17</v>
      </c>
      <c r="S154" s="342">
        <f t="shared" si="12"/>
        <v>0.034</v>
      </c>
      <c r="T154" s="56">
        <f t="shared" si="13"/>
        <v>483</v>
      </c>
      <c r="U154" s="342">
        <f t="shared" si="14"/>
        <v>0.966</v>
      </c>
    </row>
    <row r="155" spans="1:21" s="343" customFormat="1" ht="19.5" customHeight="1">
      <c r="A155" s="340"/>
      <c r="B155" s="340"/>
      <c r="C155" s="340"/>
      <c r="D155" s="341" t="s">
        <v>543</v>
      </c>
      <c r="E155" s="56">
        <v>500</v>
      </c>
      <c r="F155" s="56">
        <f t="shared" si="18"/>
        <v>0</v>
      </c>
      <c r="G155" s="56">
        <f t="shared" si="19"/>
        <v>500</v>
      </c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>
        <v>299.84</v>
      </c>
      <c r="S155" s="342">
        <f t="shared" si="12"/>
        <v>0.59968</v>
      </c>
      <c r="T155" s="56">
        <f t="shared" si="13"/>
        <v>200.16000000000003</v>
      </c>
      <c r="U155" s="342">
        <f t="shared" si="14"/>
        <v>0.40032000000000006</v>
      </c>
    </row>
    <row r="156" spans="1:21" s="343" customFormat="1" ht="19.5" customHeight="1">
      <c r="A156" s="340"/>
      <c r="B156" s="340"/>
      <c r="C156" s="340"/>
      <c r="D156" s="341" t="s">
        <v>553</v>
      </c>
      <c r="E156" s="56">
        <v>3000</v>
      </c>
      <c r="F156" s="56">
        <f t="shared" si="18"/>
        <v>0</v>
      </c>
      <c r="G156" s="56">
        <f t="shared" si="19"/>
        <v>3000</v>
      </c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>
        <v>1065.88</v>
      </c>
      <c r="S156" s="342">
        <f aca="true" t="shared" si="20" ref="S156:S189">R156/G156</f>
        <v>0.35529333333333335</v>
      </c>
      <c r="T156" s="56">
        <f aca="true" t="shared" si="21" ref="T156:T189">G156-R156</f>
        <v>1934.12</v>
      </c>
      <c r="U156" s="342">
        <f aca="true" t="shared" si="22" ref="U156:U188">T156/G156</f>
        <v>0.6447066666666667</v>
      </c>
    </row>
    <row r="157" spans="1:21" s="343" customFormat="1" ht="19.5" customHeight="1">
      <c r="A157" s="340"/>
      <c r="B157" s="340"/>
      <c r="C157" s="340"/>
      <c r="D157" s="341" t="s">
        <v>544</v>
      </c>
      <c r="E157" s="56">
        <v>1500</v>
      </c>
      <c r="F157" s="56">
        <f t="shared" si="18"/>
        <v>0</v>
      </c>
      <c r="G157" s="56">
        <f t="shared" si="19"/>
        <v>1500</v>
      </c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>
        <v>248</v>
      </c>
      <c r="S157" s="342">
        <f t="shared" si="20"/>
        <v>0.16533333333333333</v>
      </c>
      <c r="T157" s="56">
        <f t="shared" si="21"/>
        <v>1252</v>
      </c>
      <c r="U157" s="342">
        <f t="shared" si="22"/>
        <v>0.8346666666666667</v>
      </c>
    </row>
    <row r="158" spans="1:21" s="343" customFormat="1" ht="19.5" customHeight="1">
      <c r="A158" s="340"/>
      <c r="B158" s="340"/>
      <c r="C158" s="340"/>
      <c r="D158" s="341" t="s">
        <v>545</v>
      </c>
      <c r="E158" s="56">
        <v>3300</v>
      </c>
      <c r="F158" s="56">
        <f t="shared" si="18"/>
        <v>0</v>
      </c>
      <c r="G158" s="56">
        <f t="shared" si="19"/>
        <v>3300</v>
      </c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>
        <v>2998.55</v>
      </c>
      <c r="S158" s="342">
        <f t="shared" si="20"/>
        <v>0.9086515151515152</v>
      </c>
      <c r="T158" s="56">
        <f t="shared" si="21"/>
        <v>301.4499999999998</v>
      </c>
      <c r="U158" s="342">
        <f t="shared" si="22"/>
        <v>0.09134848484848479</v>
      </c>
    </row>
    <row r="159" spans="1:21" s="343" customFormat="1" ht="19.5" customHeight="1">
      <c r="A159" s="340"/>
      <c r="B159" s="340"/>
      <c r="C159" s="340"/>
      <c r="D159" s="341" t="s">
        <v>547</v>
      </c>
      <c r="E159" s="56">
        <v>4320</v>
      </c>
      <c r="F159" s="56">
        <f t="shared" si="18"/>
        <v>0</v>
      </c>
      <c r="G159" s="56">
        <f t="shared" si="19"/>
        <v>4320</v>
      </c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>
        <v>2212.99</v>
      </c>
      <c r="S159" s="342">
        <f t="shared" si="20"/>
        <v>0.5122662037037037</v>
      </c>
      <c r="T159" s="56">
        <f t="shared" si="21"/>
        <v>2107.01</v>
      </c>
      <c r="U159" s="342">
        <f t="shared" si="22"/>
        <v>0.4877337962962964</v>
      </c>
    </row>
    <row r="160" spans="1:21" s="343" customFormat="1" ht="19.5" customHeight="1">
      <c r="A160" s="340"/>
      <c r="B160" s="340"/>
      <c r="C160" s="340"/>
      <c r="D160" s="341" t="s">
        <v>548</v>
      </c>
      <c r="E160" s="56">
        <v>2300</v>
      </c>
      <c r="F160" s="56">
        <f t="shared" si="18"/>
        <v>300</v>
      </c>
      <c r="G160" s="56">
        <f t="shared" si="19"/>
        <v>2600</v>
      </c>
      <c r="H160" s="56"/>
      <c r="I160" s="56"/>
      <c r="J160" s="56"/>
      <c r="K160" s="292">
        <v>300</v>
      </c>
      <c r="L160" s="56"/>
      <c r="M160" s="56"/>
      <c r="N160" s="56"/>
      <c r="O160" s="56"/>
      <c r="P160" s="56"/>
      <c r="Q160" s="56"/>
      <c r="R160" s="56">
        <v>2298.99</v>
      </c>
      <c r="S160" s="342">
        <f t="shared" si="20"/>
        <v>0.884226923076923</v>
      </c>
      <c r="T160" s="56">
        <f t="shared" si="21"/>
        <v>301.0100000000002</v>
      </c>
      <c r="U160" s="342">
        <f t="shared" si="22"/>
        <v>0.115773076923077</v>
      </c>
    </row>
    <row r="161" spans="1:21" s="343" customFormat="1" ht="19.5" customHeight="1">
      <c r="A161" s="340"/>
      <c r="B161" s="340"/>
      <c r="C161" s="340"/>
      <c r="D161" s="341" t="s">
        <v>554</v>
      </c>
      <c r="E161" s="56">
        <v>3000</v>
      </c>
      <c r="F161" s="56">
        <f t="shared" si="18"/>
        <v>0</v>
      </c>
      <c r="G161" s="56">
        <f t="shared" si="19"/>
        <v>3000</v>
      </c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>
        <v>1700</v>
      </c>
      <c r="S161" s="342">
        <f t="shared" si="20"/>
        <v>0.5666666666666667</v>
      </c>
      <c r="T161" s="56">
        <f t="shared" si="21"/>
        <v>1300</v>
      </c>
      <c r="U161" s="342">
        <f t="shared" si="22"/>
        <v>0.43333333333333335</v>
      </c>
    </row>
    <row r="162" spans="1:21" s="343" customFormat="1" ht="19.5" customHeight="1">
      <c r="A162" s="340"/>
      <c r="B162" s="340"/>
      <c r="C162" s="340"/>
      <c r="D162" s="341" t="s">
        <v>561</v>
      </c>
      <c r="E162" s="56">
        <v>1500</v>
      </c>
      <c r="F162" s="56">
        <f t="shared" si="18"/>
        <v>0</v>
      </c>
      <c r="G162" s="56">
        <f t="shared" si="19"/>
        <v>1500</v>
      </c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>
        <v>100</v>
      </c>
      <c r="S162" s="342">
        <f t="shared" si="20"/>
        <v>0.06666666666666667</v>
      </c>
      <c r="T162" s="56">
        <f t="shared" si="21"/>
        <v>1400</v>
      </c>
      <c r="U162" s="342">
        <f t="shared" si="22"/>
        <v>0.9333333333333333</v>
      </c>
    </row>
    <row r="163" spans="1:21" s="111" customFormat="1" ht="30" customHeight="1">
      <c r="A163" s="76"/>
      <c r="B163" s="76"/>
      <c r="C163" s="76" t="s">
        <v>566</v>
      </c>
      <c r="D163" s="14" t="s">
        <v>103</v>
      </c>
      <c r="E163" s="89">
        <f>SUM(E164,E165,E166,E167,E168)</f>
        <v>6200</v>
      </c>
      <c r="F163" s="89">
        <f>SUM(F164,F165,F166,F167,F168)</f>
        <v>-300</v>
      </c>
      <c r="G163" s="89">
        <f t="shared" si="19"/>
        <v>5900</v>
      </c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>
        <f>SUM(R164,R165,R166,R167,R168)</f>
        <v>1300</v>
      </c>
      <c r="S163" s="339">
        <f t="shared" si="20"/>
        <v>0.22033898305084745</v>
      </c>
      <c r="T163" s="89">
        <f t="shared" si="21"/>
        <v>4600</v>
      </c>
      <c r="U163" s="339">
        <f t="shared" si="22"/>
        <v>0.7796610169491526</v>
      </c>
    </row>
    <row r="164" spans="1:21" s="343" customFormat="1" ht="19.5" customHeight="1">
      <c r="A164" s="302"/>
      <c r="B164" s="302"/>
      <c r="C164" s="302"/>
      <c r="D164" s="341" t="s">
        <v>539</v>
      </c>
      <c r="E164" s="56">
        <v>300</v>
      </c>
      <c r="F164" s="56">
        <f>SUM(H164:Q164)</f>
        <v>0</v>
      </c>
      <c r="G164" s="56">
        <f t="shared" si="19"/>
        <v>300</v>
      </c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>
        <v>0</v>
      </c>
      <c r="S164" s="342">
        <f t="shared" si="20"/>
        <v>0</v>
      </c>
      <c r="T164" s="56">
        <f t="shared" si="21"/>
        <v>300</v>
      </c>
      <c r="U164" s="342">
        <f t="shared" si="22"/>
        <v>1</v>
      </c>
    </row>
    <row r="165" spans="1:21" s="343" customFormat="1" ht="19.5" customHeight="1">
      <c r="A165" s="340"/>
      <c r="B165" s="340"/>
      <c r="C165" s="340"/>
      <c r="D165" s="341" t="s">
        <v>542</v>
      </c>
      <c r="E165" s="56">
        <v>1000</v>
      </c>
      <c r="F165" s="56">
        <f>SUM(H165:Q165)</f>
        <v>0</v>
      </c>
      <c r="G165" s="56">
        <f t="shared" si="19"/>
        <v>1000</v>
      </c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>
        <v>0</v>
      </c>
      <c r="S165" s="342">
        <f t="shared" si="20"/>
        <v>0</v>
      </c>
      <c r="T165" s="56">
        <f t="shared" si="21"/>
        <v>1000</v>
      </c>
      <c r="U165" s="342">
        <f t="shared" si="22"/>
        <v>1</v>
      </c>
    </row>
    <row r="166" spans="1:21" s="343" customFormat="1" ht="19.5" customHeight="1">
      <c r="A166" s="340"/>
      <c r="B166" s="345"/>
      <c r="C166" s="340"/>
      <c r="D166" s="341" t="s">
        <v>543</v>
      </c>
      <c r="E166" s="56">
        <v>900</v>
      </c>
      <c r="F166" s="56">
        <f>SUM(H166:Q166)</f>
        <v>0</v>
      </c>
      <c r="G166" s="56">
        <f t="shared" si="19"/>
        <v>900</v>
      </c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>
        <v>0</v>
      </c>
      <c r="S166" s="342">
        <f t="shared" si="20"/>
        <v>0</v>
      </c>
      <c r="T166" s="56">
        <f t="shared" si="21"/>
        <v>900</v>
      </c>
      <c r="U166" s="342">
        <f t="shared" si="22"/>
        <v>1</v>
      </c>
    </row>
    <row r="167" spans="1:21" s="343" customFormat="1" ht="19.5" customHeight="1">
      <c r="A167" s="340"/>
      <c r="B167" s="345"/>
      <c r="C167" s="340"/>
      <c r="D167" s="341" t="s">
        <v>544</v>
      </c>
      <c r="E167" s="56">
        <v>3000</v>
      </c>
      <c r="F167" s="56">
        <f>SUM(H167:Q167)</f>
        <v>0</v>
      </c>
      <c r="G167" s="56">
        <f t="shared" si="19"/>
        <v>3000</v>
      </c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>
        <v>1000</v>
      </c>
      <c r="S167" s="342">
        <f t="shared" si="20"/>
        <v>0.3333333333333333</v>
      </c>
      <c r="T167" s="56">
        <f t="shared" si="21"/>
        <v>2000</v>
      </c>
      <c r="U167" s="342">
        <f t="shared" si="22"/>
        <v>0.6666666666666666</v>
      </c>
    </row>
    <row r="168" spans="1:21" s="343" customFormat="1" ht="19.5" customHeight="1">
      <c r="A168" s="340"/>
      <c r="B168" s="345"/>
      <c r="C168" s="340"/>
      <c r="D168" s="341" t="s">
        <v>547</v>
      </c>
      <c r="E168" s="56">
        <v>1000</v>
      </c>
      <c r="F168" s="56">
        <f>SUM(H168:Q168)</f>
        <v>-300</v>
      </c>
      <c r="G168" s="56">
        <f t="shared" si="19"/>
        <v>700</v>
      </c>
      <c r="H168" s="56"/>
      <c r="I168" s="56"/>
      <c r="J168" s="56">
        <v>-300</v>
      </c>
      <c r="K168" s="56"/>
      <c r="L168" s="56"/>
      <c r="M168" s="56"/>
      <c r="N168" s="56"/>
      <c r="O168" s="56"/>
      <c r="P168" s="56"/>
      <c r="Q168" s="56"/>
      <c r="R168" s="56">
        <v>300</v>
      </c>
      <c r="S168" s="342">
        <f t="shared" si="20"/>
        <v>0.42857142857142855</v>
      </c>
      <c r="T168" s="56">
        <f t="shared" si="21"/>
        <v>400</v>
      </c>
      <c r="U168" s="342">
        <f t="shared" si="22"/>
        <v>0.5714285714285714</v>
      </c>
    </row>
    <row r="169" spans="1:21" s="111" customFormat="1" ht="34.5" customHeight="1">
      <c r="A169" s="98"/>
      <c r="B169" s="75" t="s">
        <v>160</v>
      </c>
      <c r="C169" s="83"/>
      <c r="D169" s="14" t="s">
        <v>161</v>
      </c>
      <c r="E169" s="89">
        <f>SUM(E170)</f>
        <v>3000</v>
      </c>
      <c r="F169" s="89">
        <f>SUM(F170)</f>
        <v>1000</v>
      </c>
      <c r="G169" s="89">
        <f t="shared" si="19"/>
        <v>4000</v>
      </c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>
        <f>SUM(R170)</f>
        <v>305</v>
      </c>
      <c r="S169" s="339">
        <f t="shared" si="20"/>
        <v>0.07625</v>
      </c>
      <c r="T169" s="89">
        <f t="shared" si="21"/>
        <v>3695</v>
      </c>
      <c r="U169" s="339">
        <f t="shared" si="22"/>
        <v>0.92375</v>
      </c>
    </row>
    <row r="170" spans="1:21" s="111" customFormat="1" ht="30" customHeight="1">
      <c r="A170" s="76"/>
      <c r="B170" s="57"/>
      <c r="C170" s="76">
        <v>4300</v>
      </c>
      <c r="D170" s="14" t="s">
        <v>103</v>
      </c>
      <c r="E170" s="89">
        <f>SUM(E171,E172,E173)</f>
        <v>3000</v>
      </c>
      <c r="F170" s="89">
        <f>SUM(F171,F172,F173)</f>
        <v>1000</v>
      </c>
      <c r="G170" s="89">
        <f t="shared" si="19"/>
        <v>4000</v>
      </c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>
        <f>SUM(R171,R172,R173)</f>
        <v>305</v>
      </c>
      <c r="S170" s="339">
        <f t="shared" si="20"/>
        <v>0.07625</v>
      </c>
      <c r="T170" s="89">
        <f t="shared" si="21"/>
        <v>3695</v>
      </c>
      <c r="U170" s="339">
        <f t="shared" si="22"/>
        <v>0.92375</v>
      </c>
    </row>
    <row r="171" spans="1:21" s="111" customFormat="1" ht="19.5" customHeight="1">
      <c r="A171" s="76"/>
      <c r="B171" s="57"/>
      <c r="C171" s="76"/>
      <c r="D171" s="341" t="s">
        <v>539</v>
      </c>
      <c r="E171" s="89">
        <v>0</v>
      </c>
      <c r="F171" s="89">
        <f>SUM(H171:Q171)</f>
        <v>1000</v>
      </c>
      <c r="G171" s="89">
        <f>SUM(E171:F171)</f>
        <v>1000</v>
      </c>
      <c r="H171" s="89"/>
      <c r="I171" s="89"/>
      <c r="J171" s="56">
        <v>1000</v>
      </c>
      <c r="K171" s="89"/>
      <c r="L171" s="89"/>
      <c r="M171" s="89"/>
      <c r="N171" s="89"/>
      <c r="O171" s="89"/>
      <c r="P171" s="89"/>
      <c r="Q171" s="89"/>
      <c r="R171" s="89">
        <v>0</v>
      </c>
      <c r="S171" s="339">
        <f>R171/G171</f>
        <v>0</v>
      </c>
      <c r="T171" s="89">
        <f>G171-R171</f>
        <v>1000</v>
      </c>
      <c r="U171" s="339">
        <f>T171/G171</f>
        <v>1</v>
      </c>
    </row>
    <row r="172" spans="1:21" s="343" customFormat="1" ht="19.5" customHeight="1">
      <c r="A172" s="340"/>
      <c r="B172" s="340"/>
      <c r="C172" s="340"/>
      <c r="D172" s="341" t="s">
        <v>540</v>
      </c>
      <c r="E172" s="56">
        <v>2000</v>
      </c>
      <c r="F172" s="56">
        <f>SUM(H172:Q172)</f>
        <v>0</v>
      </c>
      <c r="G172" s="56">
        <f t="shared" si="19"/>
        <v>2000</v>
      </c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>
        <v>305</v>
      </c>
      <c r="S172" s="342">
        <f t="shared" si="20"/>
        <v>0.1525</v>
      </c>
      <c r="T172" s="56">
        <f t="shared" si="21"/>
        <v>1695</v>
      </c>
      <c r="U172" s="342">
        <f t="shared" si="22"/>
        <v>0.8475</v>
      </c>
    </row>
    <row r="173" spans="1:21" s="343" customFormat="1" ht="19.5" customHeight="1">
      <c r="A173" s="340"/>
      <c r="B173" s="345"/>
      <c r="C173" s="340"/>
      <c r="D173" s="341" t="s">
        <v>543</v>
      </c>
      <c r="E173" s="56">
        <v>1000</v>
      </c>
      <c r="F173" s="56">
        <f>SUM(H173:Q173)</f>
        <v>0</v>
      </c>
      <c r="G173" s="56">
        <f t="shared" si="19"/>
        <v>1000</v>
      </c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>
        <v>0</v>
      </c>
      <c r="S173" s="342">
        <f t="shared" si="20"/>
        <v>0</v>
      </c>
      <c r="T173" s="56">
        <f t="shared" si="21"/>
        <v>1000</v>
      </c>
      <c r="U173" s="342">
        <f t="shared" si="22"/>
        <v>1</v>
      </c>
    </row>
    <row r="174" spans="1:21" s="63" customFormat="1" ht="39.75" customHeight="1">
      <c r="A174" s="39" t="s">
        <v>86</v>
      </c>
      <c r="B174" s="7"/>
      <c r="C174" s="26"/>
      <c r="D174" s="25" t="s">
        <v>163</v>
      </c>
      <c r="E174" s="19">
        <f>SUM(E175)</f>
        <v>112975</v>
      </c>
      <c r="F174" s="19">
        <f>SUM(F175)</f>
        <v>-5491</v>
      </c>
      <c r="G174" s="19">
        <f t="shared" si="19"/>
        <v>107484</v>
      </c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>
        <f>SUM(R175)</f>
        <v>50845.15</v>
      </c>
      <c r="S174" s="338">
        <f t="shared" si="20"/>
        <v>0.4730485467604481</v>
      </c>
      <c r="T174" s="126">
        <f t="shared" si="21"/>
        <v>56638.85</v>
      </c>
      <c r="U174" s="338">
        <f t="shared" si="22"/>
        <v>0.526951453239552</v>
      </c>
    </row>
    <row r="175" spans="1:21" s="111" customFormat="1" ht="34.5" customHeight="1">
      <c r="A175" s="98"/>
      <c r="B175" s="75" t="s">
        <v>164</v>
      </c>
      <c r="C175" s="83"/>
      <c r="D175" s="14" t="s">
        <v>567</v>
      </c>
      <c r="E175" s="89">
        <f>SUM(E176,E190,E206,E213,E219)</f>
        <v>112975</v>
      </c>
      <c r="F175" s="89">
        <f>SUM(F176,F190,F206,F213,F219)</f>
        <v>-5491</v>
      </c>
      <c r="G175" s="89">
        <f t="shared" si="19"/>
        <v>107484</v>
      </c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>
        <f>SUM(R176,R190,R206,R213,R219)</f>
        <v>50845.15</v>
      </c>
      <c r="S175" s="339">
        <f t="shared" si="20"/>
        <v>0.4730485467604481</v>
      </c>
      <c r="T175" s="89">
        <f t="shared" si="21"/>
        <v>56638.85</v>
      </c>
      <c r="U175" s="339">
        <f t="shared" si="22"/>
        <v>0.526951453239552</v>
      </c>
    </row>
    <row r="176" spans="1:21" s="111" customFormat="1" ht="30" customHeight="1">
      <c r="A176" s="76"/>
      <c r="B176" s="76"/>
      <c r="C176" s="76" t="s">
        <v>558</v>
      </c>
      <c r="D176" s="14" t="s">
        <v>116</v>
      </c>
      <c r="E176" s="89">
        <f>SUM(E177,E178,E179,E180,E181,E182,E183,E184,E185,E186,E187,E188,E189)</f>
        <v>33580</v>
      </c>
      <c r="F176" s="89">
        <f>SUM(F177,F178,F179,F180,F181,F182,F183,F184,F185,F186,F187,F188,F189)</f>
        <v>-5230</v>
      </c>
      <c r="G176" s="89">
        <f t="shared" si="19"/>
        <v>28350</v>
      </c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>
        <f>SUM(R177,R178,R179,R180,R181,R182,R183,R184,R185,R186,R187,R188,R189)</f>
        <v>5331.05</v>
      </c>
      <c r="S176" s="339">
        <f t="shared" si="20"/>
        <v>0.1880440917107584</v>
      </c>
      <c r="T176" s="89">
        <f t="shared" si="21"/>
        <v>23018.95</v>
      </c>
      <c r="U176" s="339">
        <f t="shared" si="22"/>
        <v>0.8119559082892417</v>
      </c>
    </row>
    <row r="177" spans="1:21" s="343" customFormat="1" ht="19.5" customHeight="1">
      <c r="A177" s="340"/>
      <c r="B177" s="340"/>
      <c r="C177" s="340"/>
      <c r="D177" s="341" t="s">
        <v>551</v>
      </c>
      <c r="E177" s="56">
        <v>500</v>
      </c>
      <c r="F177" s="56">
        <f>SUM(H177:Q177)</f>
        <v>50</v>
      </c>
      <c r="G177" s="56">
        <f t="shared" si="19"/>
        <v>550</v>
      </c>
      <c r="H177" s="56"/>
      <c r="I177" s="56">
        <v>50</v>
      </c>
      <c r="J177" s="56"/>
      <c r="K177" s="56"/>
      <c r="L177" s="56"/>
      <c r="M177" s="56"/>
      <c r="N177" s="56"/>
      <c r="O177" s="56"/>
      <c r="P177" s="56"/>
      <c r="Q177" s="56"/>
      <c r="R177" s="56">
        <v>550</v>
      </c>
      <c r="S177" s="342">
        <f t="shared" si="20"/>
        <v>1</v>
      </c>
      <c r="T177" s="56">
        <f t="shared" si="21"/>
        <v>0</v>
      </c>
      <c r="U177" s="342">
        <f t="shared" si="22"/>
        <v>0</v>
      </c>
    </row>
    <row r="178" spans="1:21" s="343" customFormat="1" ht="19.5" customHeight="1">
      <c r="A178" s="340"/>
      <c r="B178" s="340"/>
      <c r="C178" s="340"/>
      <c r="D178" s="341" t="s">
        <v>540</v>
      </c>
      <c r="E178" s="56">
        <v>3000</v>
      </c>
      <c r="F178" s="56">
        <f>SUM(H178:Q178)</f>
        <v>0</v>
      </c>
      <c r="G178" s="56">
        <f t="shared" si="19"/>
        <v>3000</v>
      </c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>
        <v>0</v>
      </c>
      <c r="S178" s="342">
        <f t="shared" si="20"/>
        <v>0</v>
      </c>
      <c r="T178" s="56">
        <f t="shared" si="21"/>
        <v>3000</v>
      </c>
      <c r="U178" s="342">
        <f t="shared" si="22"/>
        <v>1</v>
      </c>
    </row>
    <row r="179" spans="1:21" s="343" customFormat="1" ht="19.5" customHeight="1">
      <c r="A179" s="340"/>
      <c r="B179" s="340"/>
      <c r="C179" s="340"/>
      <c r="D179" s="341" t="s">
        <v>552</v>
      </c>
      <c r="E179" s="56">
        <v>3520</v>
      </c>
      <c r="F179" s="56">
        <f aca="true" t="shared" si="23" ref="F179:F189">SUM(H179:Q179)</f>
        <v>0</v>
      </c>
      <c r="G179" s="56">
        <f t="shared" si="19"/>
        <v>3520</v>
      </c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>
        <v>0</v>
      </c>
      <c r="S179" s="342">
        <f t="shared" si="20"/>
        <v>0</v>
      </c>
      <c r="T179" s="56">
        <f t="shared" si="21"/>
        <v>3520</v>
      </c>
      <c r="U179" s="342">
        <f t="shared" si="22"/>
        <v>1</v>
      </c>
    </row>
    <row r="180" spans="1:21" s="343" customFormat="1" ht="19.5" customHeight="1">
      <c r="A180" s="340"/>
      <c r="B180" s="340"/>
      <c r="C180" s="340"/>
      <c r="D180" s="341" t="s">
        <v>541</v>
      </c>
      <c r="E180" s="56">
        <v>1280</v>
      </c>
      <c r="F180" s="56">
        <f t="shared" si="23"/>
        <v>0</v>
      </c>
      <c r="G180" s="56">
        <f t="shared" si="19"/>
        <v>1280</v>
      </c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>
        <v>0</v>
      </c>
      <c r="S180" s="342">
        <f t="shared" si="20"/>
        <v>0</v>
      </c>
      <c r="T180" s="56">
        <f t="shared" si="21"/>
        <v>1280</v>
      </c>
      <c r="U180" s="342">
        <f t="shared" si="22"/>
        <v>1</v>
      </c>
    </row>
    <row r="181" spans="1:21" s="343" customFormat="1" ht="19.5" customHeight="1">
      <c r="A181" s="340"/>
      <c r="B181" s="340"/>
      <c r="C181" s="340"/>
      <c r="D181" s="341" t="s">
        <v>542</v>
      </c>
      <c r="E181" s="56">
        <v>2600</v>
      </c>
      <c r="F181" s="56">
        <f t="shared" si="23"/>
        <v>0</v>
      </c>
      <c r="G181" s="56">
        <f t="shared" si="19"/>
        <v>2600</v>
      </c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>
        <v>975.03</v>
      </c>
      <c r="S181" s="342">
        <f t="shared" si="20"/>
        <v>0.37501153846153845</v>
      </c>
      <c r="T181" s="56">
        <f t="shared" si="21"/>
        <v>1624.97</v>
      </c>
      <c r="U181" s="342">
        <f t="shared" si="22"/>
        <v>0.6249884615384615</v>
      </c>
    </row>
    <row r="182" spans="1:21" s="343" customFormat="1" ht="19.5" customHeight="1">
      <c r="A182" s="340"/>
      <c r="B182" s="340"/>
      <c r="C182" s="340"/>
      <c r="D182" s="341" t="s">
        <v>543</v>
      </c>
      <c r="E182" s="56">
        <v>5280</v>
      </c>
      <c r="F182" s="56">
        <f t="shared" si="23"/>
        <v>-5280</v>
      </c>
      <c r="G182" s="56">
        <f t="shared" si="19"/>
        <v>0</v>
      </c>
      <c r="H182" s="56"/>
      <c r="I182" s="56"/>
      <c r="J182" s="56"/>
      <c r="K182" s="56">
        <v>-5280</v>
      </c>
      <c r="L182" s="56"/>
      <c r="M182" s="56"/>
      <c r="N182" s="56"/>
      <c r="O182" s="56"/>
      <c r="P182" s="56"/>
      <c r="Q182" s="56"/>
      <c r="R182" s="56">
        <v>0</v>
      </c>
      <c r="S182" s="342">
        <v>0</v>
      </c>
      <c r="T182" s="56">
        <f t="shared" si="21"/>
        <v>0</v>
      </c>
      <c r="U182" s="342" t="e">
        <f t="shared" si="22"/>
        <v>#DIV/0!</v>
      </c>
    </row>
    <row r="183" spans="1:21" s="343" customFormat="1" ht="19.5" customHeight="1">
      <c r="A183" s="340"/>
      <c r="B183" s="340"/>
      <c r="C183" s="340"/>
      <c r="D183" s="341" t="s">
        <v>553</v>
      </c>
      <c r="E183" s="56">
        <v>2450</v>
      </c>
      <c r="F183" s="56">
        <f t="shared" si="23"/>
        <v>0</v>
      </c>
      <c r="G183" s="56">
        <f t="shared" si="19"/>
        <v>2450</v>
      </c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>
        <v>2428.02</v>
      </c>
      <c r="S183" s="342">
        <f t="shared" si="20"/>
        <v>0.9910285714285714</v>
      </c>
      <c r="T183" s="56">
        <f t="shared" si="21"/>
        <v>21.980000000000018</v>
      </c>
      <c r="U183" s="342">
        <f t="shared" si="22"/>
        <v>0.008971428571428578</v>
      </c>
    </row>
    <row r="184" spans="1:21" s="343" customFormat="1" ht="19.5" customHeight="1">
      <c r="A184" s="340"/>
      <c r="B184" s="340"/>
      <c r="C184" s="340"/>
      <c r="D184" s="341" t="s">
        <v>544</v>
      </c>
      <c r="E184" s="56">
        <v>4000</v>
      </c>
      <c r="F184" s="56">
        <f t="shared" si="23"/>
        <v>0</v>
      </c>
      <c r="G184" s="56">
        <f t="shared" si="19"/>
        <v>4000</v>
      </c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>
        <v>0</v>
      </c>
      <c r="S184" s="342">
        <f t="shared" si="20"/>
        <v>0</v>
      </c>
      <c r="T184" s="56">
        <f t="shared" si="21"/>
        <v>4000</v>
      </c>
      <c r="U184" s="342">
        <f t="shared" si="22"/>
        <v>1</v>
      </c>
    </row>
    <row r="185" spans="1:21" s="343" customFormat="1" ht="19.5" customHeight="1">
      <c r="A185" s="340"/>
      <c r="B185" s="340"/>
      <c r="C185" s="340"/>
      <c r="D185" s="341" t="s">
        <v>547</v>
      </c>
      <c r="E185" s="56">
        <v>500</v>
      </c>
      <c r="F185" s="56">
        <f t="shared" si="23"/>
        <v>0</v>
      </c>
      <c r="G185" s="56">
        <f t="shared" si="19"/>
        <v>500</v>
      </c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>
        <v>499.96</v>
      </c>
      <c r="S185" s="342">
        <f t="shared" si="20"/>
        <v>0.9999199999999999</v>
      </c>
      <c r="T185" s="56">
        <f t="shared" si="21"/>
        <v>0.040000000000020464</v>
      </c>
      <c r="U185" s="342">
        <f t="shared" si="22"/>
        <v>8.000000000004092E-05</v>
      </c>
    </row>
    <row r="186" spans="1:21" s="343" customFormat="1" ht="19.5" customHeight="1">
      <c r="A186" s="340"/>
      <c r="B186" s="340"/>
      <c r="C186" s="340"/>
      <c r="D186" s="341" t="s">
        <v>554</v>
      </c>
      <c r="E186" s="56">
        <v>2250</v>
      </c>
      <c r="F186" s="56">
        <f t="shared" si="23"/>
        <v>0</v>
      </c>
      <c r="G186" s="56">
        <f t="shared" si="19"/>
        <v>2250</v>
      </c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>
        <v>220.03</v>
      </c>
      <c r="S186" s="342">
        <f t="shared" si="20"/>
        <v>0.0977911111111111</v>
      </c>
      <c r="T186" s="56">
        <f t="shared" si="21"/>
        <v>2029.97</v>
      </c>
      <c r="U186" s="342">
        <f t="shared" si="22"/>
        <v>0.902208888888889</v>
      </c>
    </row>
    <row r="187" spans="1:21" s="343" customFormat="1" ht="19.5" customHeight="1">
      <c r="A187" s="340"/>
      <c r="B187" s="340"/>
      <c r="C187" s="340"/>
      <c r="D187" s="341" t="s">
        <v>555</v>
      </c>
      <c r="E187" s="56">
        <v>3700</v>
      </c>
      <c r="F187" s="56">
        <f t="shared" si="23"/>
        <v>0</v>
      </c>
      <c r="G187" s="56">
        <f t="shared" si="19"/>
        <v>3700</v>
      </c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>
        <v>428.01</v>
      </c>
      <c r="S187" s="342">
        <f t="shared" si="20"/>
        <v>0.11567837837837838</v>
      </c>
      <c r="T187" s="56">
        <f t="shared" si="21"/>
        <v>3271.99</v>
      </c>
      <c r="U187" s="342">
        <f t="shared" si="22"/>
        <v>0.8843216216216215</v>
      </c>
    </row>
    <row r="188" spans="1:21" s="343" customFormat="1" ht="19.5" customHeight="1">
      <c r="A188" s="340"/>
      <c r="B188" s="340"/>
      <c r="C188" s="340"/>
      <c r="D188" s="341" t="s">
        <v>549</v>
      </c>
      <c r="E188" s="56">
        <v>2000</v>
      </c>
      <c r="F188" s="56">
        <f t="shared" si="23"/>
        <v>0</v>
      </c>
      <c r="G188" s="56">
        <f t="shared" si="19"/>
        <v>2000</v>
      </c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>
        <v>0</v>
      </c>
      <c r="S188" s="342">
        <f t="shared" si="20"/>
        <v>0</v>
      </c>
      <c r="T188" s="56">
        <f t="shared" si="21"/>
        <v>2000</v>
      </c>
      <c r="U188" s="342">
        <f t="shared" si="22"/>
        <v>1</v>
      </c>
    </row>
    <row r="189" spans="1:21" s="343" customFormat="1" ht="19.5" customHeight="1">
      <c r="A189" s="340"/>
      <c r="B189" s="340"/>
      <c r="C189" s="340"/>
      <c r="D189" s="341" t="s">
        <v>561</v>
      </c>
      <c r="E189" s="56">
        <v>2500</v>
      </c>
      <c r="F189" s="56">
        <f t="shared" si="23"/>
        <v>0</v>
      </c>
      <c r="G189" s="56">
        <f t="shared" si="19"/>
        <v>2500</v>
      </c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>
        <v>230</v>
      </c>
      <c r="S189" s="342">
        <f t="shared" si="20"/>
        <v>0.092</v>
      </c>
      <c r="T189" s="56">
        <f t="shared" si="21"/>
        <v>2270</v>
      </c>
      <c r="U189" s="342">
        <f>T189/G189</f>
        <v>0.908</v>
      </c>
    </row>
    <row r="190" spans="1:21" s="111" customFormat="1" ht="30" customHeight="1">
      <c r="A190" s="76"/>
      <c r="B190" s="76"/>
      <c r="C190" s="76" t="s">
        <v>568</v>
      </c>
      <c r="D190" s="14" t="s">
        <v>119</v>
      </c>
      <c r="E190" s="89">
        <f>SUM(E191,E192,E193,E194,E195,E196,E197,E198,E199,E200,E201,E202,E203,E204,E205)</f>
        <v>12650</v>
      </c>
      <c r="F190" s="89">
        <f>SUM(F191,F192,F193,F194,F195,F196,F197,F198,F199,F200,F201,F202,F203,F204,F205)</f>
        <v>2440</v>
      </c>
      <c r="G190" s="89">
        <f t="shared" si="19"/>
        <v>15090</v>
      </c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>
        <f>SUM(R191,R192,R193,R194,R195,R196,R197,R198,R199,R200,R201,R202,R203,R204,R205)</f>
        <v>7532.070000000001</v>
      </c>
      <c r="S190" s="339">
        <f>R190/G190</f>
        <v>0.49914314115308156</v>
      </c>
      <c r="T190" s="89">
        <f>G190-R190</f>
        <v>7557.929999999999</v>
      </c>
      <c r="U190" s="339">
        <f>T190/G190</f>
        <v>0.5008568588469184</v>
      </c>
    </row>
    <row r="191" spans="1:21" s="343" customFormat="1" ht="19.5" customHeight="1">
      <c r="A191" s="340"/>
      <c r="B191" s="340"/>
      <c r="C191" s="340"/>
      <c r="D191" s="341" t="s">
        <v>551</v>
      </c>
      <c r="E191" s="56">
        <v>800</v>
      </c>
      <c r="F191" s="56">
        <f>SUM(H191:Q191)</f>
        <v>450</v>
      </c>
      <c r="G191" s="56">
        <f t="shared" si="19"/>
        <v>1250</v>
      </c>
      <c r="H191" s="56"/>
      <c r="I191" s="56">
        <v>-50</v>
      </c>
      <c r="J191" s="56">
        <v>500</v>
      </c>
      <c r="K191" s="56"/>
      <c r="L191" s="56"/>
      <c r="M191" s="56"/>
      <c r="N191" s="56"/>
      <c r="O191" s="56"/>
      <c r="P191" s="56"/>
      <c r="Q191" s="56"/>
      <c r="R191" s="56">
        <v>875.9</v>
      </c>
      <c r="S191" s="342">
        <f>R191/G191</f>
        <v>0.70072</v>
      </c>
      <c r="T191" s="56">
        <f>G191-R191</f>
        <v>374.1</v>
      </c>
      <c r="U191" s="342">
        <f>T191/G191</f>
        <v>0.29928</v>
      </c>
    </row>
    <row r="192" spans="1:21" s="343" customFormat="1" ht="19.5" customHeight="1">
      <c r="A192" s="340"/>
      <c r="B192" s="340"/>
      <c r="C192" s="340"/>
      <c r="D192" s="341" t="s">
        <v>559</v>
      </c>
      <c r="E192" s="56">
        <v>500</v>
      </c>
      <c r="F192" s="56">
        <f>SUM(H192:Q192)</f>
        <v>0</v>
      </c>
      <c r="G192" s="56">
        <f t="shared" si="19"/>
        <v>500</v>
      </c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>
        <v>339.09</v>
      </c>
      <c r="S192" s="342">
        <f>R192/G192</f>
        <v>0.67818</v>
      </c>
      <c r="T192" s="56">
        <f>G192-R192</f>
        <v>160.91000000000003</v>
      </c>
      <c r="U192" s="342">
        <f>T192/G192</f>
        <v>0.32182000000000005</v>
      </c>
    </row>
    <row r="193" spans="1:21" s="343" customFormat="1" ht="19.5" customHeight="1">
      <c r="A193" s="340"/>
      <c r="B193" s="340"/>
      <c r="C193" s="340"/>
      <c r="D193" s="341" t="s">
        <v>540</v>
      </c>
      <c r="E193" s="56">
        <v>2000</v>
      </c>
      <c r="F193" s="56">
        <f aca="true" t="shared" si="24" ref="F193:F205">SUM(H193:Q193)</f>
        <v>0</v>
      </c>
      <c r="G193" s="56">
        <f t="shared" si="19"/>
        <v>2000</v>
      </c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>
        <v>824.62</v>
      </c>
      <c r="S193" s="342">
        <f aca="true" t="shared" si="25" ref="S193:S254">R193/G193</f>
        <v>0.41231</v>
      </c>
      <c r="T193" s="56">
        <f aca="true" t="shared" si="26" ref="T193:T255">G193-R193</f>
        <v>1175.38</v>
      </c>
      <c r="U193" s="342">
        <f aca="true" t="shared" si="27" ref="U193:U255">T193/G193</f>
        <v>0.58769</v>
      </c>
    </row>
    <row r="194" spans="1:21" s="343" customFormat="1" ht="19.5" customHeight="1">
      <c r="A194" s="340"/>
      <c r="B194" s="340"/>
      <c r="C194" s="340"/>
      <c r="D194" s="341" t="s">
        <v>552</v>
      </c>
      <c r="E194" s="56">
        <v>800</v>
      </c>
      <c r="F194" s="56">
        <f t="shared" si="24"/>
        <v>0</v>
      </c>
      <c r="G194" s="56">
        <f t="shared" si="19"/>
        <v>800</v>
      </c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>
        <v>340.65</v>
      </c>
      <c r="S194" s="342">
        <f t="shared" si="25"/>
        <v>0.4258125</v>
      </c>
      <c r="T194" s="56">
        <f t="shared" si="26"/>
        <v>459.35</v>
      </c>
      <c r="U194" s="342">
        <f t="shared" si="27"/>
        <v>0.5741875000000001</v>
      </c>
    </row>
    <row r="195" spans="1:21" s="343" customFormat="1" ht="19.5" customHeight="1">
      <c r="A195" s="340"/>
      <c r="B195" s="340"/>
      <c r="C195" s="340"/>
      <c r="D195" s="341" t="s">
        <v>541</v>
      </c>
      <c r="E195" s="56">
        <v>800</v>
      </c>
      <c r="F195" s="56">
        <f t="shared" si="24"/>
        <v>0</v>
      </c>
      <c r="G195" s="56">
        <f t="shared" si="19"/>
        <v>800</v>
      </c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>
        <v>526.13</v>
      </c>
      <c r="S195" s="342">
        <f t="shared" si="25"/>
        <v>0.6576625</v>
      </c>
      <c r="T195" s="56">
        <f t="shared" si="26"/>
        <v>273.87</v>
      </c>
      <c r="U195" s="342">
        <f t="shared" si="27"/>
        <v>0.3423375</v>
      </c>
    </row>
    <row r="196" spans="1:21" s="343" customFormat="1" ht="19.5" customHeight="1">
      <c r="A196" s="340"/>
      <c r="B196" s="340"/>
      <c r="C196" s="340"/>
      <c r="D196" s="341" t="s">
        <v>542</v>
      </c>
      <c r="E196" s="56">
        <v>700</v>
      </c>
      <c r="F196" s="56">
        <f t="shared" si="24"/>
        <v>0</v>
      </c>
      <c r="G196" s="56">
        <f t="shared" si="19"/>
        <v>700</v>
      </c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>
        <v>283.62</v>
      </c>
      <c r="S196" s="342">
        <f t="shared" si="25"/>
        <v>0.40517142857142857</v>
      </c>
      <c r="T196" s="56">
        <f t="shared" si="26"/>
        <v>416.38</v>
      </c>
      <c r="U196" s="342">
        <f t="shared" si="27"/>
        <v>0.5948285714285714</v>
      </c>
    </row>
    <row r="197" spans="1:21" s="343" customFormat="1" ht="19.5" customHeight="1">
      <c r="A197" s="340"/>
      <c r="B197" s="340"/>
      <c r="C197" s="340"/>
      <c r="D197" s="341" t="s">
        <v>543</v>
      </c>
      <c r="E197" s="56">
        <v>1100</v>
      </c>
      <c r="F197" s="56">
        <f t="shared" si="24"/>
        <v>0</v>
      </c>
      <c r="G197" s="56">
        <f t="shared" si="19"/>
        <v>1100</v>
      </c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>
        <v>460.53</v>
      </c>
      <c r="S197" s="342">
        <f t="shared" si="25"/>
        <v>0.41866363636363635</v>
      </c>
      <c r="T197" s="56">
        <f t="shared" si="26"/>
        <v>639.47</v>
      </c>
      <c r="U197" s="342">
        <f t="shared" si="27"/>
        <v>0.5813363636363637</v>
      </c>
    </row>
    <row r="198" spans="1:21" s="343" customFormat="1" ht="19.5" customHeight="1">
      <c r="A198" s="340"/>
      <c r="B198" s="340"/>
      <c r="C198" s="340"/>
      <c r="D198" s="341" t="s">
        <v>553</v>
      </c>
      <c r="E198" s="56">
        <v>500</v>
      </c>
      <c r="F198" s="56">
        <f t="shared" si="24"/>
        <v>0</v>
      </c>
      <c r="G198" s="56">
        <f t="shared" si="19"/>
        <v>500</v>
      </c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>
        <v>0</v>
      </c>
      <c r="S198" s="342">
        <f t="shared" si="25"/>
        <v>0</v>
      </c>
      <c r="T198" s="56">
        <f t="shared" si="26"/>
        <v>500</v>
      </c>
      <c r="U198" s="342">
        <f t="shared" si="27"/>
        <v>1</v>
      </c>
    </row>
    <row r="199" spans="1:21" s="343" customFormat="1" ht="19.5" customHeight="1">
      <c r="A199" s="340"/>
      <c r="B199" s="340"/>
      <c r="C199" s="340"/>
      <c r="D199" s="341" t="s">
        <v>544</v>
      </c>
      <c r="E199" s="56">
        <v>600</v>
      </c>
      <c r="F199" s="56">
        <f t="shared" si="24"/>
        <v>1990</v>
      </c>
      <c r="G199" s="56">
        <f t="shared" si="19"/>
        <v>2590</v>
      </c>
      <c r="H199" s="56"/>
      <c r="I199" s="56">
        <v>1990</v>
      </c>
      <c r="J199" s="56"/>
      <c r="K199" s="56"/>
      <c r="L199" s="56"/>
      <c r="M199" s="56"/>
      <c r="N199" s="56"/>
      <c r="O199" s="56"/>
      <c r="P199" s="56"/>
      <c r="Q199" s="56"/>
      <c r="R199" s="56">
        <v>1108.53</v>
      </c>
      <c r="S199" s="342">
        <f t="shared" si="25"/>
        <v>0.428003861003861</v>
      </c>
      <c r="T199" s="56">
        <f t="shared" si="26"/>
        <v>1481.47</v>
      </c>
      <c r="U199" s="342">
        <f t="shared" si="27"/>
        <v>0.571996138996139</v>
      </c>
    </row>
    <row r="200" spans="1:21" s="343" customFormat="1" ht="19.5" customHeight="1">
      <c r="A200" s="340"/>
      <c r="B200" s="340"/>
      <c r="C200" s="340"/>
      <c r="D200" s="341" t="s">
        <v>547</v>
      </c>
      <c r="E200" s="56">
        <v>1400</v>
      </c>
      <c r="F200" s="56">
        <f t="shared" si="24"/>
        <v>0</v>
      </c>
      <c r="G200" s="56">
        <f t="shared" si="19"/>
        <v>1400</v>
      </c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>
        <v>686.13</v>
      </c>
      <c r="S200" s="342">
        <f t="shared" si="25"/>
        <v>0.49009285714285716</v>
      </c>
      <c r="T200" s="56">
        <f t="shared" si="26"/>
        <v>713.87</v>
      </c>
      <c r="U200" s="342">
        <f t="shared" si="27"/>
        <v>0.5099071428571429</v>
      </c>
    </row>
    <row r="201" spans="1:21" s="343" customFormat="1" ht="19.5" customHeight="1">
      <c r="A201" s="340"/>
      <c r="B201" s="340"/>
      <c r="C201" s="340"/>
      <c r="D201" s="341" t="s">
        <v>554</v>
      </c>
      <c r="E201" s="56">
        <v>1000</v>
      </c>
      <c r="F201" s="56">
        <f t="shared" si="24"/>
        <v>0</v>
      </c>
      <c r="G201" s="56">
        <f t="shared" si="19"/>
        <v>1000</v>
      </c>
      <c r="H201" s="347"/>
      <c r="I201" s="56"/>
      <c r="J201" s="56"/>
      <c r="K201" s="56"/>
      <c r="L201" s="56"/>
      <c r="M201" s="56"/>
      <c r="N201" s="56"/>
      <c r="O201" s="56"/>
      <c r="P201" s="56"/>
      <c r="Q201" s="56"/>
      <c r="R201" s="348">
        <v>558.85</v>
      </c>
      <c r="S201" s="342">
        <f t="shared" si="25"/>
        <v>0.5588500000000001</v>
      </c>
      <c r="T201" s="56">
        <f t="shared" si="26"/>
        <v>441.15</v>
      </c>
      <c r="U201" s="342">
        <f t="shared" si="27"/>
        <v>0.44115</v>
      </c>
    </row>
    <row r="202" spans="1:21" s="343" customFormat="1" ht="19.5" customHeight="1">
      <c r="A202" s="340"/>
      <c r="B202" s="340"/>
      <c r="C202" s="340"/>
      <c r="D202" s="341" t="s">
        <v>555</v>
      </c>
      <c r="E202" s="56">
        <v>1300</v>
      </c>
      <c r="F202" s="56">
        <f t="shared" si="24"/>
        <v>0</v>
      </c>
      <c r="G202" s="56">
        <f t="shared" si="19"/>
        <v>1300</v>
      </c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>
        <v>879.1</v>
      </c>
      <c r="S202" s="342">
        <f t="shared" si="25"/>
        <v>0.6762307692307693</v>
      </c>
      <c r="T202" s="56">
        <f t="shared" si="26"/>
        <v>420.9</v>
      </c>
      <c r="U202" s="342">
        <f t="shared" si="27"/>
        <v>0.32376923076923075</v>
      </c>
    </row>
    <row r="203" spans="1:21" s="343" customFormat="1" ht="19.5" customHeight="1">
      <c r="A203" s="340"/>
      <c r="B203" s="340"/>
      <c r="C203" s="340"/>
      <c r="D203" s="341" t="s">
        <v>560</v>
      </c>
      <c r="E203" s="56">
        <v>250</v>
      </c>
      <c r="F203" s="56">
        <f t="shared" si="24"/>
        <v>0</v>
      </c>
      <c r="G203" s="56">
        <f t="shared" si="19"/>
        <v>250</v>
      </c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>
        <v>162.05</v>
      </c>
      <c r="S203" s="342">
        <f t="shared" si="25"/>
        <v>0.6482</v>
      </c>
      <c r="T203" s="56">
        <f t="shared" si="26"/>
        <v>87.94999999999999</v>
      </c>
      <c r="U203" s="342">
        <f t="shared" si="27"/>
        <v>0.35179999999999995</v>
      </c>
    </row>
    <row r="204" spans="1:21" s="343" customFormat="1" ht="19.5" customHeight="1">
      <c r="A204" s="340"/>
      <c r="B204" s="340"/>
      <c r="C204" s="340"/>
      <c r="D204" s="341" t="s">
        <v>549</v>
      </c>
      <c r="E204" s="56">
        <v>300</v>
      </c>
      <c r="F204" s="56">
        <f t="shared" si="24"/>
        <v>0</v>
      </c>
      <c r="G204" s="56">
        <f t="shared" si="19"/>
        <v>300</v>
      </c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>
        <v>179.48</v>
      </c>
      <c r="S204" s="342">
        <f t="shared" si="25"/>
        <v>0.5982666666666666</v>
      </c>
      <c r="T204" s="56">
        <f t="shared" si="26"/>
        <v>120.52000000000001</v>
      </c>
      <c r="U204" s="342">
        <f t="shared" si="27"/>
        <v>0.4017333333333334</v>
      </c>
    </row>
    <row r="205" spans="1:21" s="343" customFormat="1" ht="19.5" customHeight="1">
      <c r="A205" s="340"/>
      <c r="B205" s="340"/>
      <c r="C205" s="340"/>
      <c r="D205" s="341" t="s">
        <v>561</v>
      </c>
      <c r="E205" s="56">
        <v>600</v>
      </c>
      <c r="F205" s="56">
        <f t="shared" si="24"/>
        <v>0</v>
      </c>
      <c r="G205" s="56">
        <f t="shared" si="19"/>
        <v>600</v>
      </c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>
        <v>307.39</v>
      </c>
      <c r="S205" s="342">
        <f t="shared" si="25"/>
        <v>0.5123166666666666</v>
      </c>
      <c r="T205" s="56">
        <f t="shared" si="26"/>
        <v>292.61</v>
      </c>
      <c r="U205" s="342">
        <f t="shared" si="27"/>
        <v>0.48768333333333336</v>
      </c>
    </row>
    <row r="206" spans="1:21" s="111" customFormat="1" ht="30" customHeight="1">
      <c r="A206" s="76"/>
      <c r="B206" s="76"/>
      <c r="C206" s="57">
        <v>4270</v>
      </c>
      <c r="D206" s="366" t="s">
        <v>102</v>
      </c>
      <c r="E206" s="89">
        <f>SUM(E207,E208,E210,E211,E212)</f>
        <v>56770</v>
      </c>
      <c r="F206" s="89">
        <f>SUM(F207,F208,F210,F211,F212)</f>
        <v>-2701</v>
      </c>
      <c r="G206" s="89">
        <f t="shared" si="19"/>
        <v>54069</v>
      </c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>
        <f>SUM(R207,R208,R210,R211,R212)</f>
        <v>37982.03</v>
      </c>
      <c r="S206" s="339">
        <f t="shared" si="25"/>
        <v>0.7024733211267085</v>
      </c>
      <c r="T206" s="89">
        <f t="shared" si="26"/>
        <v>16086.970000000001</v>
      </c>
      <c r="U206" s="339">
        <f t="shared" si="27"/>
        <v>0.29752667887329154</v>
      </c>
    </row>
    <row r="207" spans="1:21" s="343" customFormat="1" ht="19.5" customHeight="1">
      <c r="A207" s="302"/>
      <c r="B207" s="302"/>
      <c r="C207" s="287"/>
      <c r="D207" s="341" t="s">
        <v>551</v>
      </c>
      <c r="E207" s="56">
        <v>38400</v>
      </c>
      <c r="F207" s="56">
        <f aca="true" t="shared" si="28" ref="F207:F212">SUM(H207:Q207)</f>
        <v>-500</v>
      </c>
      <c r="G207" s="56">
        <f t="shared" si="19"/>
        <v>37900</v>
      </c>
      <c r="H207" s="56"/>
      <c r="I207" s="56"/>
      <c r="J207" s="56">
        <v>-500</v>
      </c>
      <c r="K207" s="56"/>
      <c r="L207" s="56"/>
      <c r="M207" s="56"/>
      <c r="N207" s="56"/>
      <c r="O207" s="56"/>
      <c r="P207" s="56"/>
      <c r="Q207" s="56"/>
      <c r="R207" s="56">
        <v>37772.01</v>
      </c>
      <c r="S207" s="342">
        <f t="shared" si="25"/>
        <v>0.9966229551451188</v>
      </c>
      <c r="T207" s="56">
        <f t="shared" si="26"/>
        <v>127.98999999999796</v>
      </c>
      <c r="U207" s="342">
        <f t="shared" si="27"/>
        <v>0.0033770448548812127</v>
      </c>
    </row>
    <row r="208" spans="1:21" s="343" customFormat="1" ht="19.5" customHeight="1">
      <c r="A208" s="302"/>
      <c r="B208" s="302"/>
      <c r="C208" s="287"/>
      <c r="D208" s="341" t="s">
        <v>559</v>
      </c>
      <c r="E208" s="56">
        <v>8390</v>
      </c>
      <c r="F208" s="56">
        <f t="shared" si="28"/>
        <v>0</v>
      </c>
      <c r="G208" s="56">
        <f t="shared" si="19"/>
        <v>8390</v>
      </c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>
        <v>0</v>
      </c>
      <c r="S208" s="342">
        <f t="shared" si="25"/>
        <v>0</v>
      </c>
      <c r="T208" s="56">
        <f t="shared" si="26"/>
        <v>8390</v>
      </c>
      <c r="U208" s="342">
        <f t="shared" si="27"/>
        <v>1</v>
      </c>
    </row>
    <row r="209" spans="1:21" s="343" customFormat="1" ht="19.5" customHeight="1">
      <c r="A209" s="302"/>
      <c r="B209" s="302"/>
      <c r="C209" s="287"/>
      <c r="D209" s="341" t="s">
        <v>543</v>
      </c>
      <c r="E209" s="56">
        <v>0</v>
      </c>
      <c r="F209" s="56">
        <f t="shared" si="28"/>
        <v>5280</v>
      </c>
      <c r="G209" s="56">
        <f t="shared" si="19"/>
        <v>5280</v>
      </c>
      <c r="H209" s="56"/>
      <c r="I209" s="56"/>
      <c r="J209" s="56"/>
      <c r="K209" s="56">
        <v>5280</v>
      </c>
      <c r="L209" s="56"/>
      <c r="M209" s="56"/>
      <c r="N209" s="56"/>
      <c r="O209" s="56"/>
      <c r="P209" s="56"/>
      <c r="Q209" s="56"/>
      <c r="R209" s="56">
        <v>0</v>
      </c>
      <c r="S209" s="342">
        <f t="shared" si="25"/>
        <v>0</v>
      </c>
      <c r="T209" s="56">
        <f t="shared" si="26"/>
        <v>5280</v>
      </c>
      <c r="U209" s="342">
        <f t="shared" si="27"/>
        <v>1</v>
      </c>
    </row>
    <row r="210" spans="1:21" s="343" customFormat="1" ht="19.5" customHeight="1">
      <c r="A210" s="340"/>
      <c r="B210" s="340"/>
      <c r="C210" s="340"/>
      <c r="D210" s="341" t="s">
        <v>544</v>
      </c>
      <c r="E210" s="56">
        <v>1990</v>
      </c>
      <c r="F210" s="56">
        <f t="shared" si="28"/>
        <v>-1990</v>
      </c>
      <c r="G210" s="56">
        <f t="shared" si="19"/>
        <v>0</v>
      </c>
      <c r="H210" s="56"/>
      <c r="I210" s="56">
        <v>-1990</v>
      </c>
      <c r="J210" s="56"/>
      <c r="K210" s="56"/>
      <c r="L210" s="56"/>
      <c r="M210" s="56"/>
      <c r="N210" s="56"/>
      <c r="O210" s="56"/>
      <c r="P210" s="56"/>
      <c r="Q210" s="56"/>
      <c r="R210" s="56">
        <v>0</v>
      </c>
      <c r="S210" s="342">
        <v>0</v>
      </c>
      <c r="T210" s="56">
        <f t="shared" si="26"/>
        <v>0</v>
      </c>
      <c r="U210" s="342"/>
    </row>
    <row r="211" spans="1:21" s="343" customFormat="1" ht="19.5" customHeight="1">
      <c r="A211" s="340"/>
      <c r="B211" s="340"/>
      <c r="C211" s="340"/>
      <c r="D211" s="341" t="s">
        <v>555</v>
      </c>
      <c r="E211" s="56">
        <v>4110</v>
      </c>
      <c r="F211" s="56">
        <f t="shared" si="28"/>
        <v>-211</v>
      </c>
      <c r="G211" s="56">
        <f t="shared" si="19"/>
        <v>3899</v>
      </c>
      <c r="H211" s="56"/>
      <c r="I211" s="56"/>
      <c r="J211" s="56"/>
      <c r="K211" s="56">
        <v>-211</v>
      </c>
      <c r="L211" s="56"/>
      <c r="M211" s="56"/>
      <c r="N211" s="56"/>
      <c r="O211" s="56"/>
      <c r="P211" s="56"/>
      <c r="Q211" s="56"/>
      <c r="R211" s="56">
        <v>210.02</v>
      </c>
      <c r="S211" s="342">
        <f t="shared" si="25"/>
        <v>0.05386509361374712</v>
      </c>
      <c r="T211" s="56">
        <f t="shared" si="26"/>
        <v>3688.98</v>
      </c>
      <c r="U211" s="342">
        <f t="shared" si="27"/>
        <v>0.9461349063862529</v>
      </c>
    </row>
    <row r="212" spans="1:21" s="343" customFormat="1" ht="19.5" customHeight="1">
      <c r="A212" s="340"/>
      <c r="B212" s="340"/>
      <c r="C212" s="340"/>
      <c r="D212" s="341" t="s">
        <v>561</v>
      </c>
      <c r="E212" s="56">
        <v>3880</v>
      </c>
      <c r="F212" s="56">
        <f t="shared" si="28"/>
        <v>0</v>
      </c>
      <c r="G212" s="56">
        <f t="shared" si="19"/>
        <v>3880</v>
      </c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>
        <v>0</v>
      </c>
      <c r="S212" s="342">
        <f t="shared" si="25"/>
        <v>0</v>
      </c>
      <c r="T212" s="56">
        <f t="shared" si="26"/>
        <v>3880</v>
      </c>
      <c r="U212" s="342">
        <f t="shared" si="27"/>
        <v>1</v>
      </c>
    </row>
    <row r="213" spans="1:21" s="111" customFormat="1" ht="30" customHeight="1">
      <c r="A213" s="76"/>
      <c r="B213" s="76"/>
      <c r="C213" s="57">
        <v>4300</v>
      </c>
      <c r="D213" s="366" t="s">
        <v>103</v>
      </c>
      <c r="E213" s="89">
        <f>SUM(E214,E215,E217,E218)</f>
        <v>8340</v>
      </c>
      <c r="F213" s="89">
        <f>SUM(F214,F215,F217,F218)</f>
        <v>0</v>
      </c>
      <c r="G213" s="89">
        <f t="shared" si="19"/>
        <v>8340</v>
      </c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>
        <f>SUM(R214,R215,R217,R218)</f>
        <v>0</v>
      </c>
      <c r="S213" s="339">
        <f t="shared" si="25"/>
        <v>0</v>
      </c>
      <c r="T213" s="89">
        <f t="shared" si="26"/>
        <v>8340</v>
      </c>
      <c r="U213" s="339">
        <f t="shared" si="27"/>
        <v>1</v>
      </c>
    </row>
    <row r="214" spans="1:21" s="343" customFormat="1" ht="19.5" customHeight="1">
      <c r="A214" s="340"/>
      <c r="B214" s="340"/>
      <c r="C214" s="340"/>
      <c r="D214" s="341" t="s">
        <v>543</v>
      </c>
      <c r="E214" s="56">
        <v>220</v>
      </c>
      <c r="F214" s="56">
        <f>SUM(H214:Q214)</f>
        <v>0</v>
      </c>
      <c r="G214" s="56">
        <f t="shared" si="19"/>
        <v>220</v>
      </c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>
        <v>0</v>
      </c>
      <c r="S214" s="342">
        <f t="shared" si="25"/>
        <v>0</v>
      </c>
      <c r="T214" s="56">
        <f t="shared" si="26"/>
        <v>220</v>
      </c>
      <c r="U214" s="342">
        <f t="shared" si="27"/>
        <v>1</v>
      </c>
    </row>
    <row r="215" spans="1:21" s="343" customFormat="1" ht="19.5" customHeight="1">
      <c r="A215" s="340"/>
      <c r="B215" s="340"/>
      <c r="C215" s="340"/>
      <c r="D215" s="341" t="s">
        <v>553</v>
      </c>
      <c r="E215" s="56">
        <v>4000</v>
      </c>
      <c r="F215" s="56">
        <f>SUM(H215:Q215)</f>
        <v>0</v>
      </c>
      <c r="G215" s="56">
        <f t="shared" si="19"/>
        <v>4000</v>
      </c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>
        <v>0</v>
      </c>
      <c r="S215" s="342">
        <f t="shared" si="25"/>
        <v>0</v>
      </c>
      <c r="T215" s="56">
        <f t="shared" si="26"/>
        <v>4000</v>
      </c>
      <c r="U215" s="342">
        <f t="shared" si="27"/>
        <v>1</v>
      </c>
    </row>
    <row r="216" spans="1:21" s="343" customFormat="1" ht="19.5" customHeight="1">
      <c r="A216" s="340"/>
      <c r="B216" s="340"/>
      <c r="C216" s="340"/>
      <c r="D216" s="341" t="s">
        <v>555</v>
      </c>
      <c r="E216" s="56">
        <v>0</v>
      </c>
      <c r="F216" s="56">
        <f>SUM(H216:Q216)</f>
        <v>211</v>
      </c>
      <c r="G216" s="56">
        <f t="shared" si="19"/>
        <v>211</v>
      </c>
      <c r="H216" s="56"/>
      <c r="I216" s="56"/>
      <c r="J216" s="56"/>
      <c r="K216" s="56">
        <v>211</v>
      </c>
      <c r="L216" s="56"/>
      <c r="M216" s="56"/>
      <c r="N216" s="56"/>
      <c r="O216" s="56"/>
      <c r="P216" s="56"/>
      <c r="Q216" s="56"/>
      <c r="R216" s="56">
        <v>0</v>
      </c>
      <c r="S216" s="342">
        <f t="shared" si="25"/>
        <v>0</v>
      </c>
      <c r="T216" s="56">
        <f t="shared" si="26"/>
        <v>211</v>
      </c>
      <c r="U216" s="342">
        <f t="shared" si="27"/>
        <v>1</v>
      </c>
    </row>
    <row r="217" spans="1:21" s="343" customFormat="1" ht="19.5" customHeight="1">
      <c r="A217" s="340"/>
      <c r="B217" s="340"/>
      <c r="C217" s="340"/>
      <c r="D217" s="341" t="s">
        <v>560</v>
      </c>
      <c r="E217" s="56">
        <v>2000</v>
      </c>
      <c r="F217" s="56">
        <f>SUM(H217:Q217)</f>
        <v>0</v>
      </c>
      <c r="G217" s="56">
        <f aca="true" t="shared" si="29" ref="G217:G255">SUM(E217:F217)</f>
        <v>2000</v>
      </c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>
        <v>0</v>
      </c>
      <c r="S217" s="342">
        <f t="shared" si="25"/>
        <v>0</v>
      </c>
      <c r="T217" s="56">
        <f t="shared" si="26"/>
        <v>2000</v>
      </c>
      <c r="U217" s="342">
        <f t="shared" si="27"/>
        <v>1</v>
      </c>
    </row>
    <row r="218" spans="1:21" s="343" customFormat="1" ht="19.5" customHeight="1">
      <c r="A218" s="340"/>
      <c r="B218" s="340"/>
      <c r="C218" s="340"/>
      <c r="D218" s="341" t="s">
        <v>549</v>
      </c>
      <c r="E218" s="56">
        <v>2120</v>
      </c>
      <c r="F218" s="56">
        <f>SUM(H218:Q218)</f>
        <v>0</v>
      </c>
      <c r="G218" s="56">
        <f t="shared" si="29"/>
        <v>2120</v>
      </c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>
        <v>0</v>
      </c>
      <c r="S218" s="342">
        <f t="shared" si="25"/>
        <v>0</v>
      </c>
      <c r="T218" s="56">
        <f t="shared" si="26"/>
        <v>2120</v>
      </c>
      <c r="U218" s="342">
        <f t="shared" si="27"/>
        <v>1</v>
      </c>
    </row>
    <row r="219" spans="1:21" s="111" customFormat="1" ht="30" customHeight="1">
      <c r="A219" s="76"/>
      <c r="B219" s="76"/>
      <c r="C219" s="57">
        <v>4430</v>
      </c>
      <c r="D219" s="366" t="s">
        <v>118</v>
      </c>
      <c r="E219" s="89">
        <f>SUM(E220,E221,E222,E223,E224,E225,E226,E227,E228,E229,E230,E231,E232,E233,E234,E235)</f>
        <v>1635</v>
      </c>
      <c r="F219" s="89">
        <f>SUM(F220,F221,F222,F223,F224,F225,F226,F227,F228,F229,F230,F231,F232,F233,F234,F235)</f>
        <v>0</v>
      </c>
      <c r="G219" s="89">
        <f t="shared" si="29"/>
        <v>1635</v>
      </c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>
        <f>SUM(R220,R221,R222,R223,R224,R225,R226,R227,R228,R229,R230,R231,R232,R233,R234,R235)</f>
        <v>0</v>
      </c>
      <c r="S219" s="339">
        <f t="shared" si="25"/>
        <v>0</v>
      </c>
      <c r="T219" s="89">
        <f t="shared" si="26"/>
        <v>1635</v>
      </c>
      <c r="U219" s="339">
        <f t="shared" si="27"/>
        <v>1</v>
      </c>
    </row>
    <row r="220" spans="1:21" s="343" customFormat="1" ht="19.5" customHeight="1">
      <c r="A220" s="340"/>
      <c r="B220" s="340"/>
      <c r="C220" s="340"/>
      <c r="D220" s="341" t="s">
        <v>551</v>
      </c>
      <c r="E220" s="56">
        <v>220</v>
      </c>
      <c r="F220" s="56">
        <f>SUM(H220:Q220)</f>
        <v>0</v>
      </c>
      <c r="G220" s="56">
        <f t="shared" si="29"/>
        <v>220</v>
      </c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>
        <v>0</v>
      </c>
      <c r="S220" s="342">
        <f t="shared" si="25"/>
        <v>0</v>
      </c>
      <c r="T220" s="56">
        <f t="shared" si="26"/>
        <v>220</v>
      </c>
      <c r="U220" s="342">
        <f t="shared" si="27"/>
        <v>1</v>
      </c>
    </row>
    <row r="221" spans="1:21" s="343" customFormat="1" ht="19.5" customHeight="1">
      <c r="A221" s="340"/>
      <c r="B221" s="340"/>
      <c r="C221" s="340"/>
      <c r="D221" s="341" t="s">
        <v>559</v>
      </c>
      <c r="E221" s="56">
        <v>120</v>
      </c>
      <c r="F221" s="56">
        <f>SUM(H221:Q221)</f>
        <v>0</v>
      </c>
      <c r="G221" s="56">
        <f t="shared" si="29"/>
        <v>120</v>
      </c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>
        <v>0</v>
      </c>
      <c r="S221" s="342">
        <f t="shared" si="25"/>
        <v>0</v>
      </c>
      <c r="T221" s="56">
        <f t="shared" si="26"/>
        <v>120</v>
      </c>
      <c r="U221" s="342">
        <f t="shared" si="27"/>
        <v>1</v>
      </c>
    </row>
    <row r="222" spans="1:21" s="343" customFormat="1" ht="19.5" customHeight="1">
      <c r="A222" s="340"/>
      <c r="B222" s="340"/>
      <c r="C222" s="340"/>
      <c r="D222" s="341" t="s">
        <v>540</v>
      </c>
      <c r="E222" s="56">
        <v>100</v>
      </c>
      <c r="F222" s="56">
        <f aca="true" t="shared" si="30" ref="F222:F235">SUM(H222:Q222)</f>
        <v>0</v>
      </c>
      <c r="G222" s="56">
        <f t="shared" si="29"/>
        <v>100</v>
      </c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>
        <v>0</v>
      </c>
      <c r="S222" s="342">
        <f t="shared" si="25"/>
        <v>0</v>
      </c>
      <c r="T222" s="56">
        <f t="shared" si="26"/>
        <v>100</v>
      </c>
      <c r="U222" s="342">
        <f t="shared" si="27"/>
        <v>1</v>
      </c>
    </row>
    <row r="223" spans="1:21" s="343" customFormat="1" ht="19.5" customHeight="1">
      <c r="A223" s="340"/>
      <c r="B223" s="340"/>
      <c r="C223" s="340"/>
      <c r="D223" s="341" t="s">
        <v>552</v>
      </c>
      <c r="E223" s="56">
        <v>150</v>
      </c>
      <c r="F223" s="56">
        <f t="shared" si="30"/>
        <v>0</v>
      </c>
      <c r="G223" s="56">
        <f t="shared" si="29"/>
        <v>150</v>
      </c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>
        <v>0</v>
      </c>
      <c r="S223" s="342">
        <f t="shared" si="25"/>
        <v>0</v>
      </c>
      <c r="T223" s="56">
        <f t="shared" si="26"/>
        <v>150</v>
      </c>
      <c r="U223" s="342">
        <f t="shared" si="27"/>
        <v>1</v>
      </c>
    </row>
    <row r="224" spans="1:21" s="343" customFormat="1" ht="19.5" customHeight="1">
      <c r="A224" s="340"/>
      <c r="B224" s="340"/>
      <c r="C224" s="340"/>
      <c r="D224" s="341" t="s">
        <v>541</v>
      </c>
      <c r="E224" s="56">
        <v>80</v>
      </c>
      <c r="F224" s="56">
        <f t="shared" si="30"/>
        <v>0</v>
      </c>
      <c r="G224" s="56">
        <f t="shared" si="29"/>
        <v>80</v>
      </c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>
        <v>0</v>
      </c>
      <c r="S224" s="342">
        <f t="shared" si="25"/>
        <v>0</v>
      </c>
      <c r="T224" s="56">
        <f t="shared" si="26"/>
        <v>80</v>
      </c>
      <c r="U224" s="342">
        <f t="shared" si="27"/>
        <v>1</v>
      </c>
    </row>
    <row r="225" spans="1:21" s="343" customFormat="1" ht="19.5" customHeight="1">
      <c r="A225" s="340"/>
      <c r="B225" s="340"/>
      <c r="C225" s="340"/>
      <c r="D225" s="341" t="s">
        <v>542</v>
      </c>
      <c r="E225" s="56">
        <v>100</v>
      </c>
      <c r="F225" s="56">
        <f t="shared" si="30"/>
        <v>0</v>
      </c>
      <c r="G225" s="56">
        <f t="shared" si="29"/>
        <v>100</v>
      </c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>
        <v>0</v>
      </c>
      <c r="S225" s="342">
        <f t="shared" si="25"/>
        <v>0</v>
      </c>
      <c r="T225" s="56">
        <f t="shared" si="26"/>
        <v>100</v>
      </c>
      <c r="U225" s="342">
        <f t="shared" si="27"/>
        <v>1</v>
      </c>
    </row>
    <row r="226" spans="1:21" s="343" customFormat="1" ht="19.5" customHeight="1">
      <c r="A226" s="340"/>
      <c r="B226" s="340"/>
      <c r="C226" s="340"/>
      <c r="D226" s="341" t="s">
        <v>543</v>
      </c>
      <c r="E226" s="56">
        <v>70</v>
      </c>
      <c r="F226" s="56">
        <f t="shared" si="30"/>
        <v>0</v>
      </c>
      <c r="G226" s="56">
        <f t="shared" si="29"/>
        <v>70</v>
      </c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>
        <v>0</v>
      </c>
      <c r="S226" s="342">
        <f t="shared" si="25"/>
        <v>0</v>
      </c>
      <c r="T226" s="56">
        <f t="shared" si="26"/>
        <v>70</v>
      </c>
      <c r="U226" s="342">
        <f t="shared" si="27"/>
        <v>1</v>
      </c>
    </row>
    <row r="227" spans="1:21" s="343" customFormat="1" ht="19.5" customHeight="1">
      <c r="A227" s="340"/>
      <c r="B227" s="340"/>
      <c r="C227" s="340"/>
      <c r="D227" s="341" t="s">
        <v>553</v>
      </c>
      <c r="E227" s="56">
        <v>50</v>
      </c>
      <c r="F227" s="56">
        <f t="shared" si="30"/>
        <v>0</v>
      </c>
      <c r="G227" s="56">
        <f t="shared" si="29"/>
        <v>50</v>
      </c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>
        <v>0</v>
      </c>
      <c r="S227" s="342">
        <f t="shared" si="25"/>
        <v>0</v>
      </c>
      <c r="T227" s="56">
        <f t="shared" si="26"/>
        <v>50</v>
      </c>
      <c r="U227" s="342">
        <f t="shared" si="27"/>
        <v>1</v>
      </c>
    </row>
    <row r="228" spans="1:21" s="343" customFormat="1" ht="19.5" customHeight="1">
      <c r="A228" s="340"/>
      <c r="B228" s="340"/>
      <c r="C228" s="340"/>
      <c r="D228" s="341" t="s">
        <v>544</v>
      </c>
      <c r="E228" s="56">
        <v>150</v>
      </c>
      <c r="F228" s="56">
        <f t="shared" si="30"/>
        <v>0</v>
      </c>
      <c r="G228" s="56">
        <f t="shared" si="29"/>
        <v>150</v>
      </c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>
        <v>0</v>
      </c>
      <c r="S228" s="342">
        <f t="shared" si="25"/>
        <v>0</v>
      </c>
      <c r="T228" s="56">
        <f t="shared" si="26"/>
        <v>150</v>
      </c>
      <c r="U228" s="342">
        <f t="shared" si="27"/>
        <v>1</v>
      </c>
    </row>
    <row r="229" spans="1:21" s="343" customFormat="1" ht="19.5" customHeight="1">
      <c r="A229" s="340"/>
      <c r="B229" s="340"/>
      <c r="C229" s="340"/>
      <c r="D229" s="341" t="s">
        <v>545</v>
      </c>
      <c r="E229" s="56">
        <v>15</v>
      </c>
      <c r="F229" s="56">
        <f t="shared" si="30"/>
        <v>0</v>
      </c>
      <c r="G229" s="56">
        <f t="shared" si="29"/>
        <v>15</v>
      </c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>
        <v>0</v>
      </c>
      <c r="S229" s="342">
        <f t="shared" si="25"/>
        <v>0</v>
      </c>
      <c r="T229" s="56">
        <f t="shared" si="26"/>
        <v>15</v>
      </c>
      <c r="U229" s="342">
        <f t="shared" si="27"/>
        <v>1</v>
      </c>
    </row>
    <row r="230" spans="1:21" s="343" customFormat="1" ht="19.5" customHeight="1">
      <c r="A230" s="340"/>
      <c r="B230" s="340"/>
      <c r="C230" s="340"/>
      <c r="D230" s="341" t="s">
        <v>547</v>
      </c>
      <c r="E230" s="56">
        <v>150</v>
      </c>
      <c r="F230" s="56">
        <f t="shared" si="30"/>
        <v>0</v>
      </c>
      <c r="G230" s="56">
        <f t="shared" si="29"/>
        <v>150</v>
      </c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>
        <v>0</v>
      </c>
      <c r="S230" s="342">
        <f t="shared" si="25"/>
        <v>0</v>
      </c>
      <c r="T230" s="56">
        <f t="shared" si="26"/>
        <v>150</v>
      </c>
      <c r="U230" s="342">
        <f t="shared" si="27"/>
        <v>1</v>
      </c>
    </row>
    <row r="231" spans="1:21" s="343" customFormat="1" ht="19.5" customHeight="1">
      <c r="A231" s="340"/>
      <c r="B231" s="340"/>
      <c r="C231" s="340"/>
      <c r="D231" s="341" t="s">
        <v>554</v>
      </c>
      <c r="E231" s="56">
        <v>100</v>
      </c>
      <c r="F231" s="56">
        <f t="shared" si="30"/>
        <v>0</v>
      </c>
      <c r="G231" s="56">
        <f t="shared" si="29"/>
        <v>100</v>
      </c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>
        <v>0</v>
      </c>
      <c r="S231" s="342">
        <f t="shared" si="25"/>
        <v>0</v>
      </c>
      <c r="T231" s="56">
        <f t="shared" si="26"/>
        <v>100</v>
      </c>
      <c r="U231" s="342">
        <f t="shared" si="27"/>
        <v>1</v>
      </c>
    </row>
    <row r="232" spans="1:21" s="343" customFormat="1" ht="19.5" customHeight="1">
      <c r="A232" s="340"/>
      <c r="B232" s="340"/>
      <c r="C232" s="340"/>
      <c r="D232" s="341" t="s">
        <v>555</v>
      </c>
      <c r="E232" s="56">
        <v>80</v>
      </c>
      <c r="F232" s="56">
        <f t="shared" si="30"/>
        <v>0</v>
      </c>
      <c r="G232" s="56">
        <f t="shared" si="29"/>
        <v>80</v>
      </c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>
        <v>0</v>
      </c>
      <c r="S232" s="342">
        <f t="shared" si="25"/>
        <v>0</v>
      </c>
      <c r="T232" s="56">
        <f t="shared" si="26"/>
        <v>80</v>
      </c>
      <c r="U232" s="342">
        <f t="shared" si="27"/>
        <v>1</v>
      </c>
    </row>
    <row r="233" spans="1:21" s="343" customFormat="1" ht="19.5" customHeight="1">
      <c r="A233" s="340"/>
      <c r="B233" s="340"/>
      <c r="C233" s="340"/>
      <c r="D233" s="341" t="s">
        <v>560</v>
      </c>
      <c r="E233" s="56">
        <v>100</v>
      </c>
      <c r="F233" s="56">
        <f t="shared" si="30"/>
        <v>0</v>
      </c>
      <c r="G233" s="56">
        <f t="shared" si="29"/>
        <v>100</v>
      </c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>
        <v>0</v>
      </c>
      <c r="S233" s="342">
        <f t="shared" si="25"/>
        <v>0</v>
      </c>
      <c r="T233" s="56">
        <f t="shared" si="26"/>
        <v>100</v>
      </c>
      <c r="U233" s="342">
        <f t="shared" si="27"/>
        <v>1</v>
      </c>
    </row>
    <row r="234" spans="1:21" s="343" customFormat="1" ht="19.5" customHeight="1">
      <c r="A234" s="340"/>
      <c r="B234" s="340"/>
      <c r="C234" s="340"/>
      <c r="D234" s="341" t="s">
        <v>549</v>
      </c>
      <c r="E234" s="56">
        <v>50</v>
      </c>
      <c r="F234" s="56">
        <f t="shared" si="30"/>
        <v>0</v>
      </c>
      <c r="G234" s="56">
        <f t="shared" si="29"/>
        <v>50</v>
      </c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>
        <v>0</v>
      </c>
      <c r="S234" s="342">
        <f t="shared" si="25"/>
        <v>0</v>
      </c>
      <c r="T234" s="56">
        <f t="shared" si="26"/>
        <v>50</v>
      </c>
      <c r="U234" s="342">
        <f t="shared" si="27"/>
        <v>1</v>
      </c>
    </row>
    <row r="235" spans="1:21" s="343" customFormat="1" ht="19.5" customHeight="1">
      <c r="A235" s="340"/>
      <c r="B235" s="340"/>
      <c r="C235" s="340"/>
      <c r="D235" s="341" t="s">
        <v>561</v>
      </c>
      <c r="E235" s="56">
        <v>100</v>
      </c>
      <c r="F235" s="56">
        <f t="shared" si="30"/>
        <v>0</v>
      </c>
      <c r="G235" s="56">
        <f t="shared" si="29"/>
        <v>100</v>
      </c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>
        <v>0</v>
      </c>
      <c r="S235" s="342">
        <f t="shared" si="25"/>
        <v>0</v>
      </c>
      <c r="T235" s="56">
        <f t="shared" si="26"/>
        <v>100</v>
      </c>
      <c r="U235" s="342">
        <f t="shared" si="27"/>
        <v>1</v>
      </c>
    </row>
    <row r="236" spans="1:21" s="63" customFormat="1" ht="39.75" customHeight="1">
      <c r="A236" s="39" t="s">
        <v>168</v>
      </c>
      <c r="B236" s="7"/>
      <c r="C236" s="26"/>
      <c r="D236" s="25" t="s">
        <v>89</v>
      </c>
      <c r="E236" s="19">
        <f>SUM(E237)</f>
        <v>15290</v>
      </c>
      <c r="F236" s="19">
        <f>SUM(F237)</f>
        <v>0</v>
      </c>
      <c r="G236" s="19">
        <f t="shared" si="29"/>
        <v>15290</v>
      </c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>
        <f>SUM(R237)</f>
        <v>1969.1999999999998</v>
      </c>
      <c r="S236" s="338">
        <f t="shared" si="25"/>
        <v>0.1287900588620013</v>
      </c>
      <c r="T236" s="126">
        <f t="shared" si="26"/>
        <v>13320.8</v>
      </c>
      <c r="U236" s="338">
        <f t="shared" si="27"/>
        <v>0.8712099411379987</v>
      </c>
    </row>
    <row r="237" spans="1:21" s="111" customFormat="1" ht="34.5" customHeight="1">
      <c r="A237" s="346"/>
      <c r="B237" s="349">
        <v>92605</v>
      </c>
      <c r="C237" s="83"/>
      <c r="D237" s="14" t="s">
        <v>90</v>
      </c>
      <c r="E237" s="89">
        <f>SUM(E238,E246,E248)</f>
        <v>15290</v>
      </c>
      <c r="F237" s="89">
        <f>SUM(F238,F246,F248)</f>
        <v>0</v>
      </c>
      <c r="G237" s="89">
        <f t="shared" si="29"/>
        <v>15290</v>
      </c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>
        <f>SUM(R238,R246,R248)</f>
        <v>1969.1999999999998</v>
      </c>
      <c r="S237" s="339">
        <f t="shared" si="25"/>
        <v>0.1287900588620013</v>
      </c>
      <c r="T237" s="89">
        <f t="shared" si="26"/>
        <v>13320.8</v>
      </c>
      <c r="U237" s="339">
        <f t="shared" si="27"/>
        <v>0.8712099411379987</v>
      </c>
    </row>
    <row r="238" spans="1:21" s="111" customFormat="1" ht="30" customHeight="1">
      <c r="A238" s="57"/>
      <c r="B238" s="76"/>
      <c r="C238" s="76" t="s">
        <v>558</v>
      </c>
      <c r="D238" s="14" t="s">
        <v>116</v>
      </c>
      <c r="E238" s="89">
        <f>SUM(E239,E240,E241,E242,E243,E244,E245)</f>
        <v>9590</v>
      </c>
      <c r="F238" s="89">
        <f>SUM(F239,F240,F241,F242,F243,F244,F245)</f>
        <v>0</v>
      </c>
      <c r="G238" s="89">
        <f t="shared" si="29"/>
        <v>9590</v>
      </c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>
        <f>SUM(R239,R240,R241,R242,R243,R244,R245)</f>
        <v>1763.58</v>
      </c>
      <c r="S238" s="339">
        <f t="shared" si="25"/>
        <v>0.1838978102189781</v>
      </c>
      <c r="T238" s="89">
        <f t="shared" si="26"/>
        <v>7826.42</v>
      </c>
      <c r="U238" s="339">
        <f t="shared" si="27"/>
        <v>0.8161021897810219</v>
      </c>
    </row>
    <row r="239" spans="1:21" s="343" customFormat="1" ht="19.5" customHeight="1">
      <c r="A239" s="340"/>
      <c r="B239" s="340"/>
      <c r="C239" s="340"/>
      <c r="D239" s="341" t="s">
        <v>552</v>
      </c>
      <c r="E239" s="56">
        <v>1300</v>
      </c>
      <c r="F239" s="56">
        <f aca="true" t="shared" si="31" ref="F239:F245">SUM(H239:Q239)</f>
        <v>0</v>
      </c>
      <c r="G239" s="56">
        <f t="shared" si="29"/>
        <v>1300</v>
      </c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>
        <v>95</v>
      </c>
      <c r="S239" s="342">
        <f t="shared" si="25"/>
        <v>0.07307692307692308</v>
      </c>
      <c r="T239" s="56">
        <f t="shared" si="26"/>
        <v>1205</v>
      </c>
      <c r="U239" s="342">
        <f t="shared" si="27"/>
        <v>0.926923076923077</v>
      </c>
    </row>
    <row r="240" spans="1:21" s="343" customFormat="1" ht="19.5" customHeight="1">
      <c r="A240" s="340"/>
      <c r="B240" s="340"/>
      <c r="C240" s="340"/>
      <c r="D240" s="341" t="s">
        <v>542</v>
      </c>
      <c r="E240" s="56">
        <v>1000</v>
      </c>
      <c r="F240" s="56">
        <f t="shared" si="31"/>
        <v>0</v>
      </c>
      <c r="G240" s="56">
        <f t="shared" si="29"/>
        <v>1000</v>
      </c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>
        <v>0</v>
      </c>
      <c r="S240" s="342">
        <f t="shared" si="25"/>
        <v>0</v>
      </c>
      <c r="T240" s="56">
        <f t="shared" si="26"/>
        <v>1000</v>
      </c>
      <c r="U240" s="342">
        <f t="shared" si="27"/>
        <v>1</v>
      </c>
    </row>
    <row r="241" spans="1:21" s="343" customFormat="1" ht="19.5" customHeight="1">
      <c r="A241" s="340"/>
      <c r="B241" s="340"/>
      <c r="C241" s="340"/>
      <c r="D241" s="341" t="s">
        <v>543</v>
      </c>
      <c r="E241" s="56">
        <v>170</v>
      </c>
      <c r="F241" s="56">
        <f t="shared" si="31"/>
        <v>0</v>
      </c>
      <c r="G241" s="56">
        <f t="shared" si="29"/>
        <v>170</v>
      </c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>
        <v>169.99</v>
      </c>
      <c r="S241" s="342">
        <f t="shared" si="25"/>
        <v>0.9999411764705883</v>
      </c>
      <c r="T241" s="56">
        <f t="shared" si="26"/>
        <v>0.009999999999990905</v>
      </c>
      <c r="U241" s="342">
        <f t="shared" si="27"/>
        <v>5.882352941171121E-05</v>
      </c>
    </row>
    <row r="242" spans="1:21" s="343" customFormat="1" ht="19.5" customHeight="1">
      <c r="A242" s="340"/>
      <c r="B242" s="340"/>
      <c r="C242" s="340"/>
      <c r="D242" s="341" t="s">
        <v>553</v>
      </c>
      <c r="E242" s="56">
        <v>1000</v>
      </c>
      <c r="F242" s="56">
        <f t="shared" si="31"/>
        <v>0</v>
      </c>
      <c r="G242" s="56">
        <f t="shared" si="29"/>
        <v>1000</v>
      </c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>
        <v>0</v>
      </c>
      <c r="S242" s="342">
        <f t="shared" si="25"/>
        <v>0</v>
      </c>
      <c r="T242" s="56">
        <f t="shared" si="26"/>
        <v>1000</v>
      </c>
      <c r="U242" s="342">
        <f t="shared" si="27"/>
        <v>1</v>
      </c>
    </row>
    <row r="243" spans="1:21" s="343" customFormat="1" ht="19.5" customHeight="1">
      <c r="A243" s="340"/>
      <c r="B243" s="340"/>
      <c r="C243" s="340"/>
      <c r="D243" s="341" t="s">
        <v>544</v>
      </c>
      <c r="E243" s="56">
        <v>1500</v>
      </c>
      <c r="F243" s="56">
        <f t="shared" si="31"/>
        <v>0</v>
      </c>
      <c r="G243" s="56">
        <f t="shared" si="29"/>
        <v>1500</v>
      </c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>
        <v>1498.59</v>
      </c>
      <c r="S243" s="342">
        <f t="shared" si="25"/>
        <v>0.99906</v>
      </c>
      <c r="T243" s="56">
        <f t="shared" si="26"/>
        <v>1.4100000000000819</v>
      </c>
      <c r="U243" s="342">
        <f t="shared" si="27"/>
        <v>0.0009400000000000546</v>
      </c>
    </row>
    <row r="244" spans="1:21" s="343" customFormat="1" ht="19.5" customHeight="1">
      <c r="A244" s="340"/>
      <c r="B244" s="340"/>
      <c r="C244" s="340"/>
      <c r="D244" s="341" t="s">
        <v>554</v>
      </c>
      <c r="E244" s="56">
        <v>3090</v>
      </c>
      <c r="F244" s="56">
        <f t="shared" si="31"/>
        <v>0</v>
      </c>
      <c r="G244" s="56">
        <f t="shared" si="29"/>
        <v>3090</v>
      </c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>
        <v>0</v>
      </c>
      <c r="S244" s="342">
        <f t="shared" si="25"/>
        <v>0</v>
      </c>
      <c r="T244" s="56">
        <f t="shared" si="26"/>
        <v>3090</v>
      </c>
      <c r="U244" s="342">
        <f t="shared" si="27"/>
        <v>1</v>
      </c>
    </row>
    <row r="245" spans="1:21" s="343" customFormat="1" ht="19.5" customHeight="1">
      <c r="A245" s="340"/>
      <c r="B245" s="340"/>
      <c r="C245" s="340"/>
      <c r="D245" s="341" t="s">
        <v>560</v>
      </c>
      <c r="E245" s="56">
        <v>1530</v>
      </c>
      <c r="F245" s="56">
        <f t="shared" si="31"/>
        <v>0</v>
      </c>
      <c r="G245" s="56">
        <f t="shared" si="29"/>
        <v>1530</v>
      </c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>
        <v>0</v>
      </c>
      <c r="S245" s="342">
        <f t="shared" si="25"/>
        <v>0</v>
      </c>
      <c r="T245" s="56">
        <f t="shared" si="26"/>
        <v>1530</v>
      </c>
      <c r="U245" s="342">
        <f t="shared" si="27"/>
        <v>1</v>
      </c>
    </row>
    <row r="246" spans="1:21" s="111" customFormat="1" ht="30" customHeight="1">
      <c r="A246" s="76"/>
      <c r="B246" s="76"/>
      <c r="C246" s="76" t="s">
        <v>568</v>
      </c>
      <c r="D246" s="14" t="s">
        <v>119</v>
      </c>
      <c r="E246" s="89">
        <f>SUM(E247)</f>
        <v>1100</v>
      </c>
      <c r="F246" s="89">
        <f>SUM(F247)</f>
        <v>0</v>
      </c>
      <c r="G246" s="89">
        <f t="shared" si="29"/>
        <v>1100</v>
      </c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>
        <f>SUM(R247)</f>
        <v>205.62</v>
      </c>
      <c r="S246" s="339">
        <f t="shared" si="25"/>
        <v>0.18692727272727272</v>
      </c>
      <c r="T246" s="89">
        <f t="shared" si="26"/>
        <v>894.38</v>
      </c>
      <c r="U246" s="339">
        <f t="shared" si="27"/>
        <v>0.8130727272727273</v>
      </c>
    </row>
    <row r="247" spans="1:21" s="343" customFormat="1" ht="19.5" customHeight="1">
      <c r="A247" s="340"/>
      <c r="B247" s="340"/>
      <c r="C247" s="340"/>
      <c r="D247" s="341" t="s">
        <v>547</v>
      </c>
      <c r="E247" s="56">
        <v>1100</v>
      </c>
      <c r="F247" s="56">
        <f>SUM(H247:Q247)</f>
        <v>0</v>
      </c>
      <c r="G247" s="56">
        <f t="shared" si="29"/>
        <v>1100</v>
      </c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>
        <v>205.62</v>
      </c>
      <c r="S247" s="342">
        <f t="shared" si="25"/>
        <v>0.18692727272727272</v>
      </c>
      <c r="T247" s="56">
        <f t="shared" si="26"/>
        <v>894.38</v>
      </c>
      <c r="U247" s="342">
        <f t="shared" si="27"/>
        <v>0.8130727272727273</v>
      </c>
    </row>
    <row r="248" spans="1:21" s="111" customFormat="1" ht="30" customHeight="1">
      <c r="A248" s="57"/>
      <c r="B248" s="76"/>
      <c r="C248" s="57">
        <v>4300</v>
      </c>
      <c r="D248" s="366" t="s">
        <v>103</v>
      </c>
      <c r="E248" s="89">
        <f>SUM(E249,E250,E251,E252,E253,E254)</f>
        <v>4600</v>
      </c>
      <c r="F248" s="89">
        <f>SUM(F249,F250,F251,F252,F253,F254)</f>
        <v>0</v>
      </c>
      <c r="G248" s="89">
        <f t="shared" si="29"/>
        <v>4600</v>
      </c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>
        <f>SUM(R249,R250,R251,R252,R253,R254)</f>
        <v>0</v>
      </c>
      <c r="S248" s="339">
        <f t="shared" si="25"/>
        <v>0</v>
      </c>
      <c r="T248" s="89">
        <f t="shared" si="26"/>
        <v>4600</v>
      </c>
      <c r="U248" s="339">
        <f t="shared" si="27"/>
        <v>1</v>
      </c>
    </row>
    <row r="249" spans="1:21" s="343" customFormat="1" ht="19.5" customHeight="1">
      <c r="A249" s="340"/>
      <c r="B249" s="340"/>
      <c r="C249" s="340"/>
      <c r="D249" s="341" t="s">
        <v>551</v>
      </c>
      <c r="E249" s="56">
        <v>600</v>
      </c>
      <c r="F249" s="56">
        <f aca="true" t="shared" si="32" ref="F249:F255">SUM(H249:Q249)</f>
        <v>0</v>
      </c>
      <c r="G249" s="56">
        <f t="shared" si="29"/>
        <v>600</v>
      </c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>
        <v>0</v>
      </c>
      <c r="S249" s="342">
        <f t="shared" si="25"/>
        <v>0</v>
      </c>
      <c r="T249" s="56">
        <f t="shared" si="26"/>
        <v>600</v>
      </c>
      <c r="U249" s="342">
        <f t="shared" si="27"/>
        <v>1</v>
      </c>
    </row>
    <row r="250" spans="1:21" s="343" customFormat="1" ht="19.5" customHeight="1">
      <c r="A250" s="340"/>
      <c r="B250" s="340"/>
      <c r="C250" s="340"/>
      <c r="D250" s="341" t="s">
        <v>552</v>
      </c>
      <c r="E250" s="56">
        <v>1200</v>
      </c>
      <c r="F250" s="56">
        <f t="shared" si="32"/>
        <v>0</v>
      </c>
      <c r="G250" s="56">
        <f t="shared" si="29"/>
        <v>1200</v>
      </c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>
        <v>0</v>
      </c>
      <c r="S250" s="342">
        <f t="shared" si="25"/>
        <v>0</v>
      </c>
      <c r="T250" s="56">
        <f t="shared" si="26"/>
        <v>1200</v>
      </c>
      <c r="U250" s="342">
        <f t="shared" si="27"/>
        <v>1</v>
      </c>
    </row>
    <row r="251" spans="1:21" s="343" customFormat="1" ht="19.5" customHeight="1">
      <c r="A251" s="340"/>
      <c r="B251" s="340"/>
      <c r="C251" s="340"/>
      <c r="D251" s="341" t="s">
        <v>541</v>
      </c>
      <c r="E251" s="56">
        <v>300</v>
      </c>
      <c r="F251" s="56">
        <f t="shared" si="32"/>
        <v>0</v>
      </c>
      <c r="G251" s="56">
        <f t="shared" si="29"/>
        <v>300</v>
      </c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>
        <v>0</v>
      </c>
      <c r="S251" s="342">
        <f t="shared" si="25"/>
        <v>0</v>
      </c>
      <c r="T251" s="56">
        <f t="shared" si="26"/>
        <v>300</v>
      </c>
      <c r="U251" s="342">
        <f t="shared" si="27"/>
        <v>1</v>
      </c>
    </row>
    <row r="252" spans="1:21" s="343" customFormat="1" ht="19.5" customHeight="1">
      <c r="A252" s="340"/>
      <c r="B252" s="340"/>
      <c r="C252" s="340"/>
      <c r="D252" s="341" t="s">
        <v>553</v>
      </c>
      <c r="E252" s="56">
        <v>600</v>
      </c>
      <c r="F252" s="56">
        <f t="shared" si="32"/>
        <v>0</v>
      </c>
      <c r="G252" s="56">
        <f t="shared" si="29"/>
        <v>600</v>
      </c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>
        <v>0</v>
      </c>
      <c r="S252" s="342">
        <f t="shared" si="25"/>
        <v>0</v>
      </c>
      <c r="T252" s="56">
        <f t="shared" si="26"/>
        <v>600</v>
      </c>
      <c r="U252" s="342">
        <f t="shared" si="27"/>
        <v>1</v>
      </c>
    </row>
    <row r="253" spans="1:21" s="343" customFormat="1" ht="19.5" customHeight="1">
      <c r="A253" s="340"/>
      <c r="B253" s="340"/>
      <c r="C253" s="340"/>
      <c r="D253" s="341" t="s">
        <v>544</v>
      </c>
      <c r="E253" s="56">
        <v>1200</v>
      </c>
      <c r="F253" s="56">
        <f t="shared" si="32"/>
        <v>0</v>
      </c>
      <c r="G253" s="56">
        <f t="shared" si="29"/>
        <v>1200</v>
      </c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>
        <v>0</v>
      </c>
      <c r="S253" s="342">
        <f t="shared" si="25"/>
        <v>0</v>
      </c>
      <c r="T253" s="56">
        <f t="shared" si="26"/>
        <v>1200</v>
      </c>
      <c r="U253" s="342">
        <f t="shared" si="27"/>
        <v>1</v>
      </c>
    </row>
    <row r="254" spans="1:21" s="343" customFormat="1" ht="19.5" customHeight="1">
      <c r="A254" s="340"/>
      <c r="B254" s="340"/>
      <c r="C254" s="340"/>
      <c r="D254" s="341" t="s">
        <v>554</v>
      </c>
      <c r="E254" s="56">
        <v>700</v>
      </c>
      <c r="F254" s="56">
        <f t="shared" si="32"/>
        <v>0</v>
      </c>
      <c r="G254" s="56">
        <f t="shared" si="29"/>
        <v>700</v>
      </c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>
        <v>0</v>
      </c>
      <c r="S254" s="342">
        <f t="shared" si="25"/>
        <v>0</v>
      </c>
      <c r="T254" s="56">
        <f t="shared" si="26"/>
        <v>700</v>
      </c>
      <c r="U254" s="342">
        <f t="shared" si="27"/>
        <v>1</v>
      </c>
    </row>
    <row r="255" spans="1:21" s="372" customFormat="1" ht="12.75">
      <c r="A255" s="367"/>
      <c r="B255" s="367"/>
      <c r="C255" s="367"/>
      <c r="D255" s="368" t="s">
        <v>91</v>
      </c>
      <c r="E255" s="369">
        <f>SUM(E8,E40,E46,E51,E79,E88,E118,E122,E136,E174,E236)</f>
        <v>372000</v>
      </c>
      <c r="F255" s="369">
        <f t="shared" si="32"/>
        <v>-500</v>
      </c>
      <c r="G255" s="369">
        <f t="shared" si="29"/>
        <v>371500</v>
      </c>
      <c r="H255" s="369">
        <f>SUM(H8:H254)</f>
        <v>-500</v>
      </c>
      <c r="I255" s="369">
        <f>SUM(I8:I254)</f>
        <v>0</v>
      </c>
      <c r="J255" s="369">
        <f>SUM(I8:I254)</f>
        <v>0</v>
      </c>
      <c r="K255" s="369">
        <f>SUM(K8:K254)</f>
        <v>0</v>
      </c>
      <c r="L255" s="369"/>
      <c r="M255" s="369"/>
      <c r="N255" s="369"/>
      <c r="O255" s="369"/>
      <c r="P255" s="369"/>
      <c r="Q255" s="369"/>
      <c r="R255" s="370">
        <f>SUM(R8,R40,R46,R51,R79,R88,R118,R122,R136,R174,R236)</f>
        <v>133709.92000000004</v>
      </c>
      <c r="S255" s="371">
        <f>R255/G255</f>
        <v>0.3599190309555856</v>
      </c>
      <c r="T255" s="370">
        <f t="shared" si="26"/>
        <v>237790.07999999996</v>
      </c>
      <c r="U255" s="371">
        <f t="shared" si="27"/>
        <v>0.6400809690444145</v>
      </c>
    </row>
  </sheetData>
  <sheetProtection/>
  <mergeCells count="9">
    <mergeCell ref="F6:F7"/>
    <mergeCell ref="G6:G7"/>
    <mergeCell ref="R6:S6"/>
    <mergeCell ref="T6:U6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95" r:id="rId3"/>
  <headerFooter alignWithMargins="0">
    <oddFooter>&amp;CWykonanie za I półrocze 2009 r.-str.&amp;P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4">
      <selection activeCell="I51" sqref="I51"/>
    </sheetView>
  </sheetViews>
  <sheetFormatPr defaultColWidth="9.00390625" defaultRowHeight="12.75"/>
  <cols>
    <col min="1" max="1" width="5.375" style="9" customWidth="1"/>
    <col min="2" max="2" width="7.375" style="9" customWidth="1"/>
    <col min="3" max="3" width="5.00390625" style="9" customWidth="1"/>
    <col min="4" max="4" width="30.625" style="9" bestFit="1" customWidth="1"/>
    <col min="5" max="5" width="12.75390625" style="0" customWidth="1"/>
    <col min="6" max="6" width="12.25390625" style="0" customWidth="1"/>
    <col min="7" max="7" width="11.375" style="0" customWidth="1"/>
    <col min="8" max="8" width="6.00390625" style="0" customWidth="1"/>
  </cols>
  <sheetData>
    <row r="1" spans="5:6" ht="12.75">
      <c r="E1" s="64"/>
      <c r="F1" s="64" t="s">
        <v>359</v>
      </c>
    </row>
    <row r="2" spans="5:6" ht="12.75">
      <c r="E2" s="64"/>
      <c r="F2" s="64" t="s">
        <v>352</v>
      </c>
    </row>
    <row r="3" spans="5:6" ht="12.75">
      <c r="E3" s="64"/>
      <c r="F3" s="64" t="s">
        <v>354</v>
      </c>
    </row>
    <row r="4" spans="5:6" ht="12.75">
      <c r="E4" s="64"/>
      <c r="F4" s="64" t="s">
        <v>371</v>
      </c>
    </row>
    <row r="5" spans="1:8" ht="39" customHeight="1">
      <c r="A5" s="423" t="s">
        <v>373</v>
      </c>
      <c r="B5" s="423"/>
      <c r="C5" s="423"/>
      <c r="D5" s="423"/>
      <c r="E5" s="423"/>
      <c r="F5" s="423"/>
      <c r="G5" s="423"/>
      <c r="H5" s="423"/>
    </row>
    <row r="6" spans="1:8" ht="17.25" customHeight="1">
      <c r="A6" s="422" t="s">
        <v>285</v>
      </c>
      <c r="B6" s="422"/>
      <c r="C6" s="422"/>
      <c r="D6" s="422"/>
      <c r="E6" s="422"/>
      <c r="F6" s="422"/>
      <c r="G6" s="422"/>
      <c r="H6" s="422"/>
    </row>
    <row r="7" spans="1:8" ht="15.75" customHeight="1">
      <c r="A7" s="399" t="s">
        <v>15</v>
      </c>
      <c r="B7" s="399" t="s">
        <v>16</v>
      </c>
      <c r="C7" s="399" t="s">
        <v>17</v>
      </c>
      <c r="D7" s="399" t="s">
        <v>18</v>
      </c>
      <c r="E7" s="399" t="s">
        <v>169</v>
      </c>
      <c r="F7" s="402" t="s">
        <v>0</v>
      </c>
      <c r="G7" s="421" t="s">
        <v>7</v>
      </c>
      <c r="H7" s="421"/>
    </row>
    <row r="8" spans="1:8" s="113" customFormat="1" ht="13.5" customHeight="1">
      <c r="A8" s="399"/>
      <c r="B8" s="399"/>
      <c r="C8" s="399"/>
      <c r="D8" s="399"/>
      <c r="E8" s="399"/>
      <c r="F8" s="402"/>
      <c r="G8" s="2" t="s">
        <v>8</v>
      </c>
      <c r="H8" s="2" t="s">
        <v>9</v>
      </c>
    </row>
    <row r="9" spans="1:8" s="31" customFormat="1" ht="48">
      <c r="A9" s="2">
        <v>756</v>
      </c>
      <c r="B9" s="2"/>
      <c r="C9" s="2"/>
      <c r="D9" s="53" t="s">
        <v>46</v>
      </c>
      <c r="E9" s="38">
        <f aca="true" t="shared" si="0" ref="E9:G10">SUM(E10)</f>
        <v>330000</v>
      </c>
      <c r="F9" s="207">
        <f t="shared" si="0"/>
        <v>330000</v>
      </c>
      <c r="G9" s="207">
        <f t="shared" si="0"/>
        <v>277989.91</v>
      </c>
      <c r="H9" s="38">
        <f>G9/F9*100</f>
        <v>84.23936666666665</v>
      </c>
    </row>
    <row r="10" spans="1:8" s="115" customFormat="1" ht="33.75">
      <c r="A10" s="61"/>
      <c r="B10" s="57">
        <v>75618</v>
      </c>
      <c r="C10" s="61"/>
      <c r="D10" s="54" t="s">
        <v>176</v>
      </c>
      <c r="E10" s="108">
        <f t="shared" si="0"/>
        <v>330000</v>
      </c>
      <c r="F10" s="108">
        <f t="shared" si="0"/>
        <v>330000</v>
      </c>
      <c r="G10" s="108">
        <f t="shared" si="0"/>
        <v>277989.91</v>
      </c>
      <c r="H10" s="108">
        <f>G10/F10*100</f>
        <v>84.23936666666665</v>
      </c>
    </row>
    <row r="11" spans="1:8" s="115" customFormat="1" ht="27" customHeight="1">
      <c r="A11" s="61"/>
      <c r="B11" s="61"/>
      <c r="C11" s="116" t="s">
        <v>210</v>
      </c>
      <c r="D11" s="54" t="s">
        <v>77</v>
      </c>
      <c r="E11" s="108">
        <v>330000</v>
      </c>
      <c r="F11" s="108">
        <v>330000</v>
      </c>
      <c r="G11" s="108">
        <v>277989.91</v>
      </c>
      <c r="H11" s="108">
        <f>G11/F11*100</f>
        <v>84.23936666666665</v>
      </c>
    </row>
    <row r="12" spans="1:8" s="1" customFormat="1" ht="21" customHeight="1">
      <c r="A12" s="52"/>
      <c r="B12" s="52"/>
      <c r="C12" s="52"/>
      <c r="D12" s="2" t="s">
        <v>91</v>
      </c>
      <c r="E12" s="38">
        <f>SUM(E9)</f>
        <v>330000</v>
      </c>
      <c r="F12" s="38">
        <f>SUM(F9)</f>
        <v>330000</v>
      </c>
      <c r="G12" s="38">
        <f>SUM(G9)</f>
        <v>277989.91</v>
      </c>
      <c r="H12" s="38">
        <f>G12/F12*100</f>
        <v>84.23936666666665</v>
      </c>
    </row>
    <row r="13" spans="1:8" ht="26.25" customHeight="1">
      <c r="A13" s="422" t="s">
        <v>286</v>
      </c>
      <c r="B13" s="422"/>
      <c r="C13" s="422"/>
      <c r="D13" s="422"/>
      <c r="E13" s="422"/>
      <c r="F13" s="422"/>
      <c r="G13" s="422"/>
      <c r="H13" s="422"/>
    </row>
    <row r="14" spans="1:8" ht="17.25" customHeight="1">
      <c r="A14" s="399" t="s">
        <v>15</v>
      </c>
      <c r="B14" s="399" t="s">
        <v>16</v>
      </c>
      <c r="C14" s="399" t="s">
        <v>17</v>
      </c>
      <c r="D14" s="399" t="s">
        <v>18</v>
      </c>
      <c r="E14" s="399" t="s">
        <v>169</v>
      </c>
      <c r="F14" s="402" t="s">
        <v>0</v>
      </c>
      <c r="G14" s="421" t="s">
        <v>7</v>
      </c>
      <c r="H14" s="421"/>
    </row>
    <row r="15" spans="1:8" s="118" customFormat="1" ht="10.5" customHeight="1">
      <c r="A15" s="399"/>
      <c r="B15" s="399"/>
      <c r="C15" s="399"/>
      <c r="D15" s="399"/>
      <c r="E15" s="399"/>
      <c r="F15" s="402"/>
      <c r="G15" s="208" t="s">
        <v>8</v>
      </c>
      <c r="H15" s="208" t="s">
        <v>9</v>
      </c>
    </row>
    <row r="16" spans="1:8" s="118" customFormat="1" ht="21.75" customHeight="1">
      <c r="A16" s="2">
        <v>758</v>
      </c>
      <c r="B16" s="2"/>
      <c r="C16" s="2"/>
      <c r="D16" s="274" t="s">
        <v>68</v>
      </c>
      <c r="E16" s="51">
        <f aca="true" t="shared" si="1" ref="E16:G17">SUM(E17)</f>
        <v>140000</v>
      </c>
      <c r="F16" s="51">
        <f t="shared" si="1"/>
        <v>37740</v>
      </c>
      <c r="G16" s="51">
        <f t="shared" si="1"/>
        <v>0</v>
      </c>
      <c r="H16" s="232">
        <f>G16/F16*100</f>
        <v>0</v>
      </c>
    </row>
    <row r="17" spans="1:8" s="270" customFormat="1" ht="21.75" customHeight="1">
      <c r="A17" s="269"/>
      <c r="B17" s="269">
        <v>75818</v>
      </c>
      <c r="C17" s="269"/>
      <c r="D17" s="275" t="s">
        <v>132</v>
      </c>
      <c r="E17" s="271">
        <f t="shared" si="1"/>
        <v>140000</v>
      </c>
      <c r="F17" s="271">
        <f t="shared" si="1"/>
        <v>37740</v>
      </c>
      <c r="G17" s="271">
        <f t="shared" si="1"/>
        <v>0</v>
      </c>
      <c r="H17" s="95">
        <f>G17/F17*100</f>
        <v>0</v>
      </c>
    </row>
    <row r="18" spans="1:8" s="270" customFormat="1" ht="21.75" customHeight="1">
      <c r="A18" s="269"/>
      <c r="B18" s="269"/>
      <c r="C18" s="269">
        <v>4810</v>
      </c>
      <c r="D18" s="275" t="s">
        <v>431</v>
      </c>
      <c r="E18" s="271">
        <v>140000</v>
      </c>
      <c r="F18" s="272">
        <v>37740</v>
      </c>
      <c r="G18" s="273">
        <v>0</v>
      </c>
      <c r="H18" s="95">
        <f>G18/F18*100</f>
        <v>0</v>
      </c>
    </row>
    <row r="19" spans="1:8" s="121" customFormat="1" ht="23.25" customHeight="1">
      <c r="A19" s="2">
        <v>851</v>
      </c>
      <c r="B19" s="2"/>
      <c r="C19" s="2"/>
      <c r="D19" s="122" t="s">
        <v>260</v>
      </c>
      <c r="E19" s="123">
        <f>E22+E20</f>
        <v>86208</v>
      </c>
      <c r="F19" s="123">
        <f>F22+F20</f>
        <v>150218</v>
      </c>
      <c r="G19" s="123">
        <f>G20+G22</f>
        <v>61102.34</v>
      </c>
      <c r="H19" s="232">
        <f>G19/F19*100</f>
        <v>40.67577786949633</v>
      </c>
    </row>
    <row r="20" spans="1:8" s="164" customFormat="1" ht="18" customHeight="1">
      <c r="A20" s="139"/>
      <c r="B20" s="61">
        <v>85153</v>
      </c>
      <c r="C20" s="139"/>
      <c r="D20" s="58" t="s">
        <v>263</v>
      </c>
      <c r="E20" s="163">
        <f>SUM(E21:E21)</f>
        <v>6360</v>
      </c>
      <c r="F20" s="163">
        <f>SUM(F21:F21)</f>
        <v>6360</v>
      </c>
      <c r="G20" s="163">
        <f>SUM(G21)</f>
        <v>3600</v>
      </c>
      <c r="H20" s="95">
        <f>G20/F20*100</f>
        <v>56.60377358490566</v>
      </c>
    </row>
    <row r="21" spans="1:8" s="164" customFormat="1" ht="19.5" customHeight="1">
      <c r="A21" s="139"/>
      <c r="B21" s="139"/>
      <c r="C21" s="57">
        <v>4300</v>
      </c>
      <c r="D21" s="46" t="s">
        <v>103</v>
      </c>
      <c r="E21" s="163">
        <v>6360</v>
      </c>
      <c r="F21" s="163">
        <v>6360</v>
      </c>
      <c r="G21" s="163">
        <v>3600</v>
      </c>
      <c r="H21" s="95">
        <f aca="true" t="shared" si="2" ref="H21:H51">G21/F21*100</f>
        <v>56.60377358490566</v>
      </c>
    </row>
    <row r="22" spans="1:8" s="30" customFormat="1" ht="18" customHeight="1">
      <c r="A22" s="76"/>
      <c r="B22" s="76" t="s">
        <v>144</v>
      </c>
      <c r="C22" s="57"/>
      <c r="D22" s="14" t="s">
        <v>76</v>
      </c>
      <c r="E22" s="89">
        <f>SUM(E23:E31)</f>
        <v>79848</v>
      </c>
      <c r="F22" s="89">
        <f>SUM(F23:F31)</f>
        <v>143858</v>
      </c>
      <c r="G22" s="89">
        <f>SUM(G23:G31)</f>
        <v>57502.34</v>
      </c>
      <c r="H22" s="95">
        <f t="shared" si="2"/>
        <v>39.9715969914777</v>
      </c>
    </row>
    <row r="23" spans="1:8" s="30" customFormat="1" ht="56.25">
      <c r="A23" s="76"/>
      <c r="B23" s="76"/>
      <c r="C23" s="57">
        <v>2710</v>
      </c>
      <c r="D23" s="46" t="s">
        <v>330</v>
      </c>
      <c r="E23" s="89">
        <v>0</v>
      </c>
      <c r="F23" s="89">
        <v>13425</v>
      </c>
      <c r="G23" s="89">
        <v>0</v>
      </c>
      <c r="H23" s="95">
        <f t="shared" si="2"/>
        <v>0</v>
      </c>
    </row>
    <row r="24" spans="1:8" s="30" customFormat="1" ht="45">
      <c r="A24" s="76"/>
      <c r="B24" s="76"/>
      <c r="C24" s="90">
        <v>2820</v>
      </c>
      <c r="D24" s="46" t="s">
        <v>349</v>
      </c>
      <c r="E24" s="89">
        <v>0</v>
      </c>
      <c r="F24" s="89">
        <v>8130</v>
      </c>
      <c r="G24" s="89">
        <v>4130</v>
      </c>
      <c r="H24" s="95">
        <f t="shared" si="2"/>
        <v>50.79950799507995</v>
      </c>
    </row>
    <row r="25" spans="1:8" s="30" customFormat="1" ht="56.25">
      <c r="A25" s="76"/>
      <c r="B25" s="76"/>
      <c r="C25" s="90">
        <v>2830</v>
      </c>
      <c r="D25" s="46" t="s">
        <v>350</v>
      </c>
      <c r="E25" s="89">
        <v>0</v>
      </c>
      <c r="F25" s="89">
        <v>55880</v>
      </c>
      <c r="G25" s="89">
        <v>27970</v>
      </c>
      <c r="H25" s="95">
        <f t="shared" si="2"/>
        <v>50.05368647100931</v>
      </c>
    </row>
    <row r="26" spans="1:8" s="30" customFormat="1" ht="20.25" customHeight="1">
      <c r="A26" s="76"/>
      <c r="B26" s="76"/>
      <c r="C26" s="57">
        <v>4110</v>
      </c>
      <c r="D26" s="46" t="s">
        <v>110</v>
      </c>
      <c r="E26" s="89">
        <v>1758</v>
      </c>
      <c r="F26" s="89">
        <v>1758</v>
      </c>
      <c r="G26" s="89">
        <v>547.56</v>
      </c>
      <c r="H26" s="95">
        <f t="shared" si="2"/>
        <v>31.146757679180887</v>
      </c>
    </row>
    <row r="27" spans="1:8" s="30" customFormat="1" ht="21.75" customHeight="1">
      <c r="A27" s="76"/>
      <c r="B27" s="57"/>
      <c r="C27" s="57">
        <v>4170</v>
      </c>
      <c r="D27" s="14" t="s">
        <v>224</v>
      </c>
      <c r="E27" s="95">
        <v>37800</v>
      </c>
      <c r="F27" s="89">
        <v>36800</v>
      </c>
      <c r="G27" s="89">
        <v>12955.39</v>
      </c>
      <c r="H27" s="95">
        <f t="shared" si="2"/>
        <v>35.204864130434785</v>
      </c>
    </row>
    <row r="28" spans="1:8" s="30" customFormat="1" ht="21.75" customHeight="1">
      <c r="A28" s="76"/>
      <c r="B28" s="57"/>
      <c r="C28" s="57">
        <v>4210</v>
      </c>
      <c r="D28" s="14" t="s">
        <v>116</v>
      </c>
      <c r="E28" s="95">
        <v>8000</v>
      </c>
      <c r="F28" s="89">
        <v>7100</v>
      </c>
      <c r="G28" s="89">
        <v>4792.55</v>
      </c>
      <c r="H28" s="95">
        <f t="shared" si="2"/>
        <v>67.50070422535211</v>
      </c>
    </row>
    <row r="29" spans="1:8" s="30" customFormat="1" ht="21.75" customHeight="1">
      <c r="A29" s="76"/>
      <c r="B29" s="57"/>
      <c r="C29" s="57">
        <v>4220</v>
      </c>
      <c r="D29" s="14" t="s">
        <v>211</v>
      </c>
      <c r="E29" s="95">
        <v>10000</v>
      </c>
      <c r="F29" s="89">
        <v>6175</v>
      </c>
      <c r="G29" s="89">
        <v>2230.76</v>
      </c>
      <c r="H29" s="95">
        <f t="shared" si="2"/>
        <v>36.12566801619433</v>
      </c>
    </row>
    <row r="30" spans="1:8" s="30" customFormat="1" ht="20.25" customHeight="1">
      <c r="A30" s="76"/>
      <c r="B30" s="57"/>
      <c r="C30" s="57">
        <v>4300</v>
      </c>
      <c r="D30" s="14" t="s">
        <v>103</v>
      </c>
      <c r="E30" s="95">
        <v>21090</v>
      </c>
      <c r="F30" s="89">
        <v>13390</v>
      </c>
      <c r="G30" s="89">
        <v>4417.2</v>
      </c>
      <c r="H30" s="95">
        <f t="shared" si="2"/>
        <v>32.98879761015684</v>
      </c>
    </row>
    <row r="31" spans="1:8" s="30" customFormat="1" ht="21" customHeight="1">
      <c r="A31" s="76"/>
      <c r="B31" s="57"/>
      <c r="C31" s="57">
        <v>4410</v>
      </c>
      <c r="D31" s="46" t="s">
        <v>114</v>
      </c>
      <c r="E31" s="95">
        <v>1200</v>
      </c>
      <c r="F31" s="89">
        <v>1200</v>
      </c>
      <c r="G31" s="89">
        <v>458.88</v>
      </c>
      <c r="H31" s="95">
        <f t="shared" si="2"/>
        <v>38.24</v>
      </c>
    </row>
    <row r="32" spans="1:8" s="9" customFormat="1" ht="19.5" customHeight="1">
      <c r="A32" s="39">
        <v>852</v>
      </c>
      <c r="B32" s="6"/>
      <c r="C32" s="6"/>
      <c r="D32" s="25" t="s">
        <v>221</v>
      </c>
      <c r="E32" s="19">
        <f>SUM(E33,)</f>
        <v>103792</v>
      </c>
      <c r="F32" s="19">
        <f>SUM(F33,)</f>
        <v>103792</v>
      </c>
      <c r="G32" s="19">
        <f>SUM(G33,)</f>
        <v>48833.72</v>
      </c>
      <c r="H32" s="51">
        <f t="shared" si="2"/>
        <v>47.0495991983968</v>
      </c>
    </row>
    <row r="33" spans="1:8" s="30" customFormat="1" ht="18" customHeight="1">
      <c r="A33" s="76"/>
      <c r="B33" s="76">
        <v>85219</v>
      </c>
      <c r="C33" s="57"/>
      <c r="D33" s="46" t="s">
        <v>81</v>
      </c>
      <c r="E33" s="89">
        <f>SUM(E34:E47)</f>
        <v>103792</v>
      </c>
      <c r="F33" s="89">
        <f>SUM(F34:F47)</f>
        <v>103792</v>
      </c>
      <c r="G33" s="89">
        <f>SUM(G34:G47)</f>
        <v>48833.72</v>
      </c>
      <c r="H33" s="95">
        <f t="shared" si="2"/>
        <v>47.0495991983968</v>
      </c>
    </row>
    <row r="34" spans="1:8" s="30" customFormat="1" ht="21.75" customHeight="1">
      <c r="A34" s="76"/>
      <c r="B34" s="76"/>
      <c r="C34" s="90">
        <v>4010</v>
      </c>
      <c r="D34" s="46" t="s">
        <v>108</v>
      </c>
      <c r="E34" s="95">
        <v>28577</v>
      </c>
      <c r="F34" s="95">
        <v>28577</v>
      </c>
      <c r="G34" s="95">
        <v>14268.16</v>
      </c>
      <c r="H34" s="95">
        <f t="shared" si="2"/>
        <v>49.928823879343526</v>
      </c>
    </row>
    <row r="35" spans="1:8" s="30" customFormat="1" ht="21.75" customHeight="1">
      <c r="A35" s="76"/>
      <c r="B35" s="76"/>
      <c r="C35" s="90">
        <v>4040</v>
      </c>
      <c r="D35" s="46" t="s">
        <v>109</v>
      </c>
      <c r="E35" s="95">
        <v>2774</v>
      </c>
      <c r="F35" s="95">
        <v>2774</v>
      </c>
      <c r="G35" s="95">
        <v>2728.78</v>
      </c>
      <c r="H35" s="95">
        <f t="shared" si="2"/>
        <v>98.36986301369863</v>
      </c>
    </row>
    <row r="36" spans="1:8" s="30" customFormat="1" ht="21.75" customHeight="1">
      <c r="A36" s="76"/>
      <c r="B36" s="76"/>
      <c r="C36" s="90">
        <v>4110</v>
      </c>
      <c r="D36" s="46" t="s">
        <v>110</v>
      </c>
      <c r="E36" s="95">
        <v>5234</v>
      </c>
      <c r="F36" s="95">
        <v>5234</v>
      </c>
      <c r="G36" s="95">
        <v>2817.65</v>
      </c>
      <c r="H36" s="95">
        <f t="shared" si="2"/>
        <v>53.83358807795185</v>
      </c>
    </row>
    <row r="37" spans="1:8" s="30" customFormat="1" ht="21.75" customHeight="1">
      <c r="A37" s="76"/>
      <c r="B37" s="76"/>
      <c r="C37" s="90">
        <v>4120</v>
      </c>
      <c r="D37" s="46" t="s">
        <v>111</v>
      </c>
      <c r="E37" s="95">
        <v>768</v>
      </c>
      <c r="F37" s="95">
        <v>768</v>
      </c>
      <c r="G37" s="95">
        <v>388.25</v>
      </c>
      <c r="H37" s="95">
        <f t="shared" si="2"/>
        <v>50.553385416666664</v>
      </c>
    </row>
    <row r="38" spans="1:8" s="30" customFormat="1" ht="21.75" customHeight="1">
      <c r="A38" s="76"/>
      <c r="B38" s="76"/>
      <c r="C38" s="90">
        <v>4170</v>
      </c>
      <c r="D38" s="46" t="s">
        <v>224</v>
      </c>
      <c r="E38" s="95">
        <v>13200</v>
      </c>
      <c r="F38" s="95">
        <v>1000</v>
      </c>
      <c r="G38" s="95">
        <v>0</v>
      </c>
      <c r="H38" s="95">
        <f t="shared" si="2"/>
        <v>0</v>
      </c>
    </row>
    <row r="39" spans="1:8" s="30" customFormat="1" ht="21.75" customHeight="1">
      <c r="A39" s="76"/>
      <c r="B39" s="76"/>
      <c r="C39" s="90">
        <v>4210</v>
      </c>
      <c r="D39" s="14" t="s">
        <v>116</v>
      </c>
      <c r="E39" s="95">
        <v>2800</v>
      </c>
      <c r="F39" s="95">
        <v>2800</v>
      </c>
      <c r="G39" s="95">
        <v>1439.88</v>
      </c>
      <c r="H39" s="95">
        <f t="shared" si="2"/>
        <v>51.42428571428572</v>
      </c>
    </row>
    <row r="40" spans="1:8" s="30" customFormat="1" ht="21.75" customHeight="1">
      <c r="A40" s="76"/>
      <c r="B40" s="76"/>
      <c r="C40" s="90">
        <v>4300</v>
      </c>
      <c r="D40" s="14" t="s">
        <v>103</v>
      </c>
      <c r="E40" s="95">
        <v>42600</v>
      </c>
      <c r="F40" s="95">
        <v>54800</v>
      </c>
      <c r="G40" s="95">
        <v>23342.06</v>
      </c>
      <c r="H40" s="95">
        <f t="shared" si="2"/>
        <v>42.595000000000006</v>
      </c>
    </row>
    <row r="41" spans="1:8" s="30" customFormat="1" ht="21.75" customHeight="1">
      <c r="A41" s="76"/>
      <c r="B41" s="76"/>
      <c r="C41" s="90">
        <v>4350</v>
      </c>
      <c r="D41" s="14" t="s">
        <v>245</v>
      </c>
      <c r="E41" s="95">
        <v>550</v>
      </c>
      <c r="F41" s="95">
        <v>550</v>
      </c>
      <c r="G41" s="95">
        <v>272.28</v>
      </c>
      <c r="H41" s="95">
        <f t="shared" si="2"/>
        <v>49.50545454545454</v>
      </c>
    </row>
    <row r="42" spans="1:8" s="30" customFormat="1" ht="33.75">
      <c r="A42" s="76"/>
      <c r="B42" s="76"/>
      <c r="C42" s="90">
        <v>4370</v>
      </c>
      <c r="D42" s="46" t="s">
        <v>266</v>
      </c>
      <c r="E42" s="95">
        <v>2500</v>
      </c>
      <c r="F42" s="95">
        <v>2500</v>
      </c>
      <c r="G42" s="95">
        <v>1005.5</v>
      </c>
      <c r="H42" s="95">
        <f t="shared" si="2"/>
        <v>40.22</v>
      </c>
    </row>
    <row r="43" spans="1:8" s="30" customFormat="1" ht="22.5">
      <c r="A43" s="76"/>
      <c r="B43" s="76"/>
      <c r="C43" s="90">
        <v>4400</v>
      </c>
      <c r="D43" s="46" t="s">
        <v>267</v>
      </c>
      <c r="E43" s="95">
        <v>2104</v>
      </c>
      <c r="F43" s="95">
        <v>2104</v>
      </c>
      <c r="G43" s="95">
        <v>1083.16</v>
      </c>
      <c r="H43" s="95">
        <f t="shared" si="2"/>
        <v>51.4809885931559</v>
      </c>
    </row>
    <row r="44" spans="1:8" s="30" customFormat="1" ht="21.75" customHeight="1">
      <c r="A44" s="76"/>
      <c r="B44" s="76"/>
      <c r="C44" s="90">
        <v>4410</v>
      </c>
      <c r="D44" s="46" t="s">
        <v>114</v>
      </c>
      <c r="E44" s="95">
        <v>447</v>
      </c>
      <c r="F44" s="95">
        <v>447</v>
      </c>
      <c r="G44" s="95">
        <v>298</v>
      </c>
      <c r="H44" s="95">
        <f t="shared" si="2"/>
        <v>66.66666666666666</v>
      </c>
    </row>
    <row r="45" spans="1:8" s="30" customFormat="1" ht="26.25" customHeight="1">
      <c r="A45" s="76"/>
      <c r="B45" s="76"/>
      <c r="C45" s="90">
        <v>4440</v>
      </c>
      <c r="D45" s="46" t="s">
        <v>112</v>
      </c>
      <c r="E45" s="95">
        <v>1138</v>
      </c>
      <c r="F45" s="95">
        <v>1138</v>
      </c>
      <c r="G45" s="95">
        <v>910</v>
      </c>
      <c r="H45" s="95">
        <f t="shared" si="2"/>
        <v>79.96485061511423</v>
      </c>
    </row>
    <row r="46" spans="1:8" s="30" customFormat="1" ht="26.25" customHeight="1">
      <c r="A46" s="76"/>
      <c r="B46" s="76"/>
      <c r="C46" s="90">
        <v>4610</v>
      </c>
      <c r="D46" s="46" t="s">
        <v>214</v>
      </c>
      <c r="E46" s="95">
        <v>800</v>
      </c>
      <c r="F46" s="95">
        <v>800</v>
      </c>
      <c r="G46" s="95">
        <v>280</v>
      </c>
      <c r="H46" s="95">
        <f t="shared" si="2"/>
        <v>35</v>
      </c>
    </row>
    <row r="47" spans="1:8" s="30" customFormat="1" ht="33.75">
      <c r="A47" s="76"/>
      <c r="B47" s="76"/>
      <c r="C47" s="90">
        <v>4740</v>
      </c>
      <c r="D47" s="46" t="s">
        <v>268</v>
      </c>
      <c r="E47" s="95">
        <v>300</v>
      </c>
      <c r="F47" s="95">
        <v>300</v>
      </c>
      <c r="G47" s="95">
        <v>0</v>
      </c>
      <c r="H47" s="95">
        <f t="shared" si="2"/>
        <v>0</v>
      </c>
    </row>
    <row r="48" spans="1:8" s="9" customFormat="1" ht="19.5" customHeight="1">
      <c r="A48" s="39" t="s">
        <v>147</v>
      </c>
      <c r="B48" s="6"/>
      <c r="C48" s="6"/>
      <c r="D48" s="25" t="s">
        <v>82</v>
      </c>
      <c r="E48" s="19">
        <f>SUM(E49)</f>
        <v>0</v>
      </c>
      <c r="F48" s="19">
        <f>SUM(F49)</f>
        <v>38250</v>
      </c>
      <c r="G48" s="19">
        <f>SUM(G49)</f>
        <v>0</v>
      </c>
      <c r="H48" s="51">
        <f t="shared" si="2"/>
        <v>0</v>
      </c>
    </row>
    <row r="49" spans="1:8" s="30" customFormat="1" ht="33.75">
      <c r="A49" s="76"/>
      <c r="B49" s="76" t="s">
        <v>151</v>
      </c>
      <c r="C49" s="57"/>
      <c r="D49" s="14" t="s">
        <v>152</v>
      </c>
      <c r="E49" s="89">
        <f>SUM(E50)</f>
        <v>0</v>
      </c>
      <c r="F49" s="89">
        <f>SUM(F50:F50)</f>
        <v>38250</v>
      </c>
      <c r="G49" s="89">
        <f>SUM(G50:G50)</f>
        <v>0</v>
      </c>
      <c r="H49" s="95">
        <f t="shared" si="2"/>
        <v>0</v>
      </c>
    </row>
    <row r="50" spans="1:8" s="30" customFormat="1" ht="56.25">
      <c r="A50" s="76"/>
      <c r="B50" s="76"/>
      <c r="C50" s="57">
        <v>2830</v>
      </c>
      <c r="D50" s="46" t="s">
        <v>350</v>
      </c>
      <c r="E50" s="89">
        <v>0</v>
      </c>
      <c r="F50" s="89">
        <v>38250</v>
      </c>
      <c r="G50" s="89">
        <v>0</v>
      </c>
      <c r="H50" s="95">
        <f t="shared" si="2"/>
        <v>0</v>
      </c>
    </row>
    <row r="51" spans="1:8" s="49" customFormat="1" ht="27" customHeight="1">
      <c r="A51" s="117"/>
      <c r="B51" s="117"/>
      <c r="C51" s="117"/>
      <c r="D51" s="7" t="s">
        <v>91</v>
      </c>
      <c r="E51" s="19">
        <f>E32+E19+E48+E16</f>
        <v>330000</v>
      </c>
      <c r="F51" s="19">
        <f>F32+F19+F48+F16</f>
        <v>330000</v>
      </c>
      <c r="G51" s="19">
        <f>G32+G19+G48+G16</f>
        <v>109936.06</v>
      </c>
      <c r="H51" s="51">
        <f t="shared" si="2"/>
        <v>33.31395757575758</v>
      </c>
    </row>
  </sheetData>
  <sheetProtection/>
  <mergeCells count="17">
    <mergeCell ref="A13:H13"/>
    <mergeCell ref="A6:H6"/>
    <mergeCell ref="A5:H5"/>
    <mergeCell ref="A14:A15"/>
    <mergeCell ref="B14:B15"/>
    <mergeCell ref="C14:C15"/>
    <mergeCell ref="D14:D15"/>
    <mergeCell ref="E14:E15"/>
    <mergeCell ref="F14:F15"/>
    <mergeCell ref="G14:H14"/>
    <mergeCell ref="G7:H7"/>
    <mergeCell ref="F7:F8"/>
    <mergeCell ref="A7:A8"/>
    <mergeCell ref="B7:B8"/>
    <mergeCell ref="C7:C8"/>
    <mergeCell ref="D7:D8"/>
    <mergeCell ref="E7:E8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2009-08-28T08:55:42Z</cp:lastPrinted>
  <dcterms:created xsi:type="dcterms:W3CDTF">2002-10-21T08:56:44Z</dcterms:created>
  <dcterms:modified xsi:type="dcterms:W3CDTF">2009-08-31T16:42:26Z</dcterms:modified>
  <cp:category/>
  <cp:version/>
  <cp:contentType/>
  <cp:contentStatus/>
</cp:coreProperties>
</file>