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3980" windowHeight="8640" activeTab="0"/>
  </bookViews>
  <sheets>
    <sheet name="zał 1 zarz 136" sheetId="1" r:id="rId1"/>
    <sheet name="zał2 zarz 136" sheetId="2" r:id="rId2"/>
  </sheets>
  <definedNames/>
  <calcPr fullCalcOnLoad="1"/>
</workbook>
</file>

<file path=xl/sharedStrings.xml><?xml version="1.0" encoding="utf-8"?>
<sst xmlns="http://schemas.openxmlformats.org/spreadsheetml/2006/main" count="72" uniqueCount="59">
  <si>
    <t xml:space="preserve">Załącznik Nr 2 do Zarządzenia </t>
  </si>
  <si>
    <t>Lp.</t>
  </si>
  <si>
    <t>nazwa</t>
  </si>
  <si>
    <t>spłata 2009</t>
  </si>
  <si>
    <t>stan na 31.12.2009</t>
  </si>
  <si>
    <t>spłata 2010</t>
  </si>
  <si>
    <t>stan na 31.12.2010</t>
  </si>
  <si>
    <t>spłata 2011</t>
  </si>
  <si>
    <t>stan na 31.12.2011</t>
  </si>
  <si>
    <t>spłata  2012</t>
  </si>
  <si>
    <t>stan na 31.12.2012</t>
  </si>
  <si>
    <t>spłata 2013</t>
  </si>
  <si>
    <t>stan na 31.12.2013</t>
  </si>
  <si>
    <t>spłata 2014</t>
  </si>
  <si>
    <t>stan na 31.12.2014</t>
  </si>
  <si>
    <t>obligacje</t>
  </si>
  <si>
    <t>odsetki</t>
  </si>
  <si>
    <t>NFOŚ i GW</t>
  </si>
  <si>
    <t>kan. i oczyszczalnia ścieków EBI</t>
  </si>
  <si>
    <t>kredyty drogi 2006</t>
  </si>
  <si>
    <t>PKO BP  kredyt-niedobór</t>
  </si>
  <si>
    <t>kredyty drogi 2008</t>
  </si>
  <si>
    <t>razem kapitał</t>
  </si>
  <si>
    <t>razem odsetki</t>
  </si>
  <si>
    <t>poręczenia</t>
  </si>
  <si>
    <t>ogółem</t>
  </si>
  <si>
    <t xml:space="preserve">Załącznik Nr 1 do Zarządzenia </t>
  </si>
  <si>
    <t>Prognozowane dochody</t>
  </si>
  <si>
    <t>Dochody własne</t>
  </si>
  <si>
    <t>*podatki i opłaty lokalne</t>
  </si>
  <si>
    <t>*dochody z mienia kom.</t>
  </si>
  <si>
    <t>*pozostałe dochody</t>
  </si>
  <si>
    <t>Udziały w podatk.państw.</t>
  </si>
  <si>
    <t>*od osób fizycz.</t>
  </si>
  <si>
    <t>*od osób prawnych</t>
  </si>
  <si>
    <t>Subwencje</t>
  </si>
  <si>
    <t>Dotacje zadania zlecone</t>
  </si>
  <si>
    <t>dotacja - zadania własne</t>
  </si>
  <si>
    <t>pozostałe dotacje</t>
  </si>
  <si>
    <t>Wydatki</t>
  </si>
  <si>
    <t xml:space="preserve">wydatki bieżące </t>
  </si>
  <si>
    <t>wydatki majątkowe</t>
  </si>
  <si>
    <t xml:space="preserve">spłata kredytów , pożyczek </t>
  </si>
  <si>
    <t>razem wydatki i spłata zadłużenia i odsetek</t>
  </si>
  <si>
    <t>przychody</t>
  </si>
  <si>
    <t>nadwyżka budżetowa</t>
  </si>
  <si>
    <t>kredyty i pożyczki</t>
  </si>
  <si>
    <t>Nr 136/2009 Burmistrza Trzcianki</t>
  </si>
  <si>
    <t>z dnia 02.11.2009</t>
  </si>
  <si>
    <t>Prognozowane dochody i przychody oraz wydatki i obsługa zadłużenia w latach 2009 - 2015</t>
  </si>
  <si>
    <t>Prognozowana spłata pożyczek, kredytów , obligacji komunalnych, odsetek  w latach 2009 - 2015</t>
  </si>
  <si>
    <t>spłata 2015</t>
  </si>
  <si>
    <t>stan na 31.12.2015</t>
  </si>
  <si>
    <t xml:space="preserve"> </t>
  </si>
  <si>
    <t>Matejki</t>
  </si>
  <si>
    <t>inwestycje 2009</t>
  </si>
  <si>
    <t>termomodernizacja</t>
  </si>
  <si>
    <t>pokrycie deficytu</t>
  </si>
  <si>
    <t>Siedlisko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</si>
</sst>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0">
    <font>
      <sz val="10"/>
      <name val="Arial CE"/>
      <family val="0"/>
    </font>
    <font>
      <sz val="8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8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medium"/>
      <right/>
      <top style="medium"/>
      <bottom style="medium"/>
    </border>
    <border>
      <left style="thin"/>
      <right style="thin"/>
      <top style="medium"/>
      <bottom style="thin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4" fontId="3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0" fontId="46" fillId="0" borderId="0" xfId="0" applyFont="1" applyAlignment="1">
      <alignment/>
    </xf>
    <xf numFmtId="4" fontId="46" fillId="0" borderId="0" xfId="0" applyNumberFormat="1" applyFont="1" applyAlignment="1">
      <alignment/>
    </xf>
    <xf numFmtId="0" fontId="4" fillId="0" borderId="0" xfId="0" applyFont="1" applyAlignment="1">
      <alignment/>
    </xf>
    <xf numFmtId="3" fontId="46" fillId="0" borderId="0" xfId="0" applyNumberFormat="1" applyFont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0" fontId="46" fillId="0" borderId="0" xfId="0" applyFont="1" applyBorder="1" applyAlignment="1">
      <alignment/>
    </xf>
    <xf numFmtId="3" fontId="46" fillId="0" borderId="0" xfId="0" applyNumberFormat="1" applyFont="1" applyBorder="1" applyAlignment="1">
      <alignment/>
    </xf>
    <xf numFmtId="4" fontId="47" fillId="0" borderId="0" xfId="0" applyNumberFormat="1" applyFont="1" applyAlignment="1">
      <alignment/>
    </xf>
    <xf numFmtId="0" fontId="6" fillId="0" borderId="0" xfId="0" applyFont="1" applyAlignment="1">
      <alignment/>
    </xf>
    <xf numFmtId="4" fontId="46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2" fontId="7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2" fontId="1" fillId="0" borderId="11" xfId="0" applyNumberFormat="1" applyFont="1" applyBorder="1" applyAlignment="1">
      <alignment vertical="center" wrapText="1"/>
    </xf>
    <xf numFmtId="1" fontId="1" fillId="0" borderId="11" xfId="0" applyNumberFormat="1" applyFont="1" applyBorder="1" applyAlignment="1">
      <alignment horizontal="center" vertical="center" wrapText="1"/>
    </xf>
    <xf numFmtId="1" fontId="1" fillId="0" borderId="11" xfId="0" applyNumberFormat="1" applyFont="1" applyBorder="1" applyAlignment="1">
      <alignment vertical="center" wrapText="1"/>
    </xf>
    <xf numFmtId="3" fontId="1" fillId="0" borderId="11" xfId="0" applyNumberFormat="1" applyFont="1" applyBorder="1" applyAlignment="1">
      <alignment vertical="center" wrapText="1"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/>
    </xf>
    <xf numFmtId="3" fontId="1" fillId="0" borderId="12" xfId="0" applyNumberFormat="1" applyFont="1" applyBorder="1" applyAlignment="1">
      <alignment horizontal="right"/>
    </xf>
    <xf numFmtId="3" fontId="1" fillId="0" borderId="12" xfId="0" applyNumberFormat="1" applyFont="1" applyBorder="1" applyAlignment="1">
      <alignment/>
    </xf>
    <xf numFmtId="1" fontId="1" fillId="0" borderId="12" xfId="0" applyNumberFormat="1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right"/>
    </xf>
    <xf numFmtId="3" fontId="1" fillId="0" borderId="13" xfId="0" applyNumberFormat="1" applyFont="1" applyBorder="1" applyAlignment="1">
      <alignment horizontal="center"/>
    </xf>
    <xf numFmtId="3" fontId="1" fillId="0" borderId="13" xfId="0" applyNumberFormat="1" applyFont="1" applyBorder="1" applyAlignment="1">
      <alignment horizontal="right"/>
    </xf>
    <xf numFmtId="3" fontId="1" fillId="0" borderId="13" xfId="0" applyNumberFormat="1" applyFont="1" applyBorder="1" applyAlignment="1">
      <alignment/>
    </xf>
    <xf numFmtId="1" fontId="1" fillId="0" borderId="13" xfId="0" applyNumberFormat="1" applyFont="1" applyBorder="1" applyAlignment="1">
      <alignment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/>
    </xf>
    <xf numFmtId="3" fontId="1" fillId="0" borderId="14" xfId="0" applyNumberFormat="1" applyFont="1" applyBorder="1" applyAlignment="1">
      <alignment horizontal="right" vertical="center" wrapText="1"/>
    </xf>
    <xf numFmtId="3" fontId="1" fillId="0" borderId="14" xfId="0" applyNumberFormat="1" applyFont="1" applyBorder="1" applyAlignment="1">
      <alignment vertical="center" wrapText="1"/>
    </xf>
    <xf numFmtId="1" fontId="1" fillId="0" borderId="14" xfId="0" applyNumberFormat="1" applyFont="1" applyBorder="1" applyAlignment="1">
      <alignment vertical="center" wrapText="1"/>
    </xf>
    <xf numFmtId="0" fontId="1" fillId="0" borderId="14" xfId="0" applyFont="1" applyBorder="1" applyAlignment="1">
      <alignment horizontal="right" vertical="center" wrapText="1"/>
    </xf>
    <xf numFmtId="3" fontId="1" fillId="0" borderId="13" xfId="0" applyNumberFormat="1" applyFont="1" applyBorder="1" applyAlignment="1">
      <alignment horizontal="left"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48" fillId="0" borderId="16" xfId="0" applyFont="1" applyBorder="1" applyAlignment="1">
      <alignment horizontal="center"/>
    </xf>
    <xf numFmtId="3" fontId="5" fillId="0" borderId="12" xfId="0" applyNumberFormat="1" applyFont="1" applyFill="1" applyBorder="1" applyAlignment="1">
      <alignment vertical="center"/>
    </xf>
    <xf numFmtId="3" fontId="5" fillId="0" borderId="17" xfId="0" applyNumberFormat="1" applyFont="1" applyFill="1" applyBorder="1" applyAlignment="1">
      <alignment vertical="center"/>
    </xf>
    <xf numFmtId="0" fontId="4" fillId="0" borderId="13" xfId="0" applyFont="1" applyBorder="1" applyAlignment="1">
      <alignment horizontal="center"/>
    </xf>
    <xf numFmtId="0" fontId="4" fillId="0" borderId="13" xfId="0" applyFont="1" applyBorder="1" applyAlignment="1">
      <alignment/>
    </xf>
    <xf numFmtId="3" fontId="4" fillId="0" borderId="12" xfId="0" applyNumberFormat="1" applyFont="1" applyBorder="1" applyAlignment="1">
      <alignment/>
    </xf>
    <xf numFmtId="3" fontId="4" fillId="0" borderId="17" xfId="0" applyNumberFormat="1" applyFont="1" applyBorder="1" applyAlignment="1">
      <alignment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vertical="center" wrapText="1"/>
    </xf>
    <xf numFmtId="3" fontId="4" fillId="0" borderId="13" xfId="0" applyNumberFormat="1" applyFont="1" applyBorder="1" applyAlignment="1">
      <alignment vertical="center"/>
    </xf>
    <xf numFmtId="3" fontId="4" fillId="0" borderId="18" xfId="0" applyNumberFormat="1" applyFont="1" applyBorder="1" applyAlignment="1">
      <alignment vertical="center"/>
    </xf>
    <xf numFmtId="3" fontId="46" fillId="0" borderId="13" xfId="0" applyNumberFormat="1" applyFont="1" applyBorder="1" applyAlignment="1">
      <alignment/>
    </xf>
    <xf numFmtId="3" fontId="4" fillId="0" borderId="13" xfId="0" applyNumberFormat="1" applyFont="1" applyBorder="1" applyAlignment="1">
      <alignment/>
    </xf>
    <xf numFmtId="3" fontId="4" fillId="0" borderId="18" xfId="0" applyNumberFormat="1" applyFont="1" applyBorder="1" applyAlignment="1">
      <alignment/>
    </xf>
    <xf numFmtId="0" fontId="5" fillId="0" borderId="13" xfId="0" applyFont="1" applyBorder="1" applyAlignment="1">
      <alignment/>
    </xf>
    <xf numFmtId="0" fontId="4" fillId="0" borderId="13" xfId="0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vertical="center" wrapText="1"/>
    </xf>
    <xf numFmtId="3" fontId="4" fillId="0" borderId="18" xfId="0" applyNumberFormat="1" applyFont="1" applyBorder="1" applyAlignment="1">
      <alignment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vertical="center" wrapText="1"/>
    </xf>
    <xf numFmtId="3" fontId="5" fillId="0" borderId="13" xfId="0" applyNumberFormat="1" applyFont="1" applyBorder="1" applyAlignment="1">
      <alignment vertical="center" wrapText="1"/>
    </xf>
    <xf numFmtId="3" fontId="5" fillId="0" borderId="18" xfId="0" applyNumberFormat="1" applyFont="1" applyBorder="1" applyAlignment="1">
      <alignment vertical="center" wrapText="1"/>
    </xf>
    <xf numFmtId="0" fontId="5" fillId="0" borderId="13" xfId="0" applyFont="1" applyBorder="1" applyAlignment="1">
      <alignment horizontal="center"/>
    </xf>
    <xf numFmtId="3" fontId="5" fillId="0" borderId="13" xfId="0" applyNumberFormat="1" applyFont="1" applyBorder="1" applyAlignment="1">
      <alignment/>
    </xf>
    <xf numFmtId="3" fontId="5" fillId="0" borderId="18" xfId="0" applyNumberFormat="1" applyFont="1" applyBorder="1" applyAlignment="1">
      <alignment/>
    </xf>
    <xf numFmtId="0" fontId="46" fillId="0" borderId="13" xfId="0" applyFont="1" applyBorder="1" applyAlignment="1">
      <alignment/>
    </xf>
    <xf numFmtId="3" fontId="46" fillId="0" borderId="18" xfId="0" applyNumberFormat="1" applyFont="1" applyBorder="1" applyAlignment="1">
      <alignment/>
    </xf>
    <xf numFmtId="4" fontId="47" fillId="0" borderId="0" xfId="0" applyNumberFormat="1" applyFont="1" applyBorder="1" applyAlignment="1">
      <alignment/>
    </xf>
    <xf numFmtId="10" fontId="47" fillId="0" borderId="0" xfId="0" applyNumberFormat="1" applyFont="1" applyBorder="1" applyAlignment="1">
      <alignment/>
    </xf>
    <xf numFmtId="10" fontId="0" fillId="0" borderId="0" xfId="0" applyNumberFormat="1" applyAlignment="1">
      <alignment/>
    </xf>
    <xf numFmtId="0" fontId="48" fillId="0" borderId="19" xfId="0" applyFont="1" applyBorder="1" applyAlignment="1">
      <alignment horizontal="center"/>
    </xf>
    <xf numFmtId="3" fontId="5" fillId="0" borderId="20" xfId="0" applyNumberFormat="1" applyFont="1" applyFill="1" applyBorder="1" applyAlignment="1">
      <alignment vertical="center"/>
    </xf>
    <xf numFmtId="4" fontId="46" fillId="0" borderId="13" xfId="0" applyNumberFormat="1" applyFont="1" applyBorder="1" applyAlignment="1">
      <alignment/>
    </xf>
    <xf numFmtId="0" fontId="46" fillId="0" borderId="0" xfId="0" applyNumberFormat="1" applyFont="1" applyBorder="1" applyAlignment="1">
      <alignment horizontal="center"/>
    </xf>
    <xf numFmtId="0" fontId="47" fillId="0" borderId="0" xfId="0" applyNumberFormat="1" applyFont="1" applyBorder="1" applyAlignment="1">
      <alignment horizontal="center"/>
    </xf>
    <xf numFmtId="4" fontId="0" fillId="0" borderId="0" xfId="0" applyNumberFormat="1" applyAlignment="1">
      <alignment/>
    </xf>
    <xf numFmtId="10" fontId="47" fillId="0" borderId="0" xfId="0" applyNumberFormat="1" applyFont="1" applyBorder="1" applyAlignment="1">
      <alignment horizontal="center"/>
    </xf>
    <xf numFmtId="0" fontId="46" fillId="0" borderId="0" xfId="0" applyNumberFormat="1" applyFont="1" applyAlignment="1">
      <alignment horizontal="center"/>
    </xf>
    <xf numFmtId="10" fontId="46" fillId="0" borderId="0" xfId="0" applyNumberFormat="1" applyFont="1" applyAlignment="1">
      <alignment horizontal="center"/>
    </xf>
    <xf numFmtId="10" fontId="46" fillId="0" borderId="0" xfId="0" applyNumberFormat="1" applyFont="1" applyAlignment="1">
      <alignment/>
    </xf>
    <xf numFmtId="3" fontId="49" fillId="0" borderId="0" xfId="0" applyNumberFormat="1" applyFont="1" applyAlignment="1">
      <alignment/>
    </xf>
    <xf numFmtId="3" fontId="49" fillId="0" borderId="0" xfId="0" applyNumberFormat="1" applyFont="1" applyBorder="1" applyAlignment="1">
      <alignment/>
    </xf>
    <xf numFmtId="3" fontId="1" fillId="0" borderId="15" xfId="0" applyNumberFormat="1" applyFont="1" applyBorder="1" applyAlignment="1">
      <alignment vertical="center" wrapText="1"/>
    </xf>
    <xf numFmtId="3" fontId="49" fillId="0" borderId="10" xfId="0" applyNumberFormat="1" applyFont="1" applyBorder="1" applyAlignment="1">
      <alignment vertical="center" wrapText="1"/>
    </xf>
    <xf numFmtId="3" fontId="49" fillId="0" borderId="21" xfId="0" applyNumberFormat="1" applyFont="1" applyBorder="1" applyAlignment="1">
      <alignment vertical="center" wrapText="1"/>
    </xf>
    <xf numFmtId="3" fontId="49" fillId="0" borderId="12" xfId="0" applyNumberFormat="1" applyFont="1" applyBorder="1" applyAlignment="1">
      <alignment/>
    </xf>
    <xf numFmtId="3" fontId="49" fillId="0" borderId="13" xfId="0" applyNumberFormat="1" applyFont="1" applyBorder="1" applyAlignment="1">
      <alignment/>
    </xf>
    <xf numFmtId="3" fontId="49" fillId="0" borderId="13" xfId="0" applyNumberFormat="1" applyFont="1" applyBorder="1" applyAlignment="1">
      <alignment vertical="center"/>
    </xf>
    <xf numFmtId="3" fontId="49" fillId="0" borderId="13" xfId="0" applyNumberFormat="1" applyFont="1" applyBorder="1" applyAlignment="1">
      <alignment horizontal="right"/>
    </xf>
    <xf numFmtId="0" fontId="5" fillId="0" borderId="12" xfId="0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PageLayoutView="0" workbookViewId="0" topLeftCell="A1">
      <selection activeCell="K42" sqref="K42"/>
    </sheetView>
  </sheetViews>
  <sheetFormatPr defaultColWidth="9.00390625" defaultRowHeight="12.75"/>
  <cols>
    <col min="1" max="1" width="6.625" style="0" customWidth="1"/>
    <col min="2" max="2" width="22.875" style="0" customWidth="1"/>
    <col min="3" max="9" width="14.25390625" style="0" customWidth="1"/>
  </cols>
  <sheetData>
    <row r="1" spans="1:9" ht="12.75">
      <c r="A1" s="6"/>
      <c r="B1" s="6"/>
      <c r="C1" s="6"/>
      <c r="D1" s="6"/>
      <c r="E1" s="6"/>
      <c r="F1" s="6"/>
      <c r="G1" s="6"/>
      <c r="H1" s="6"/>
      <c r="I1" s="6"/>
    </row>
    <row r="2" spans="1:9" ht="12.75">
      <c r="A2" s="6"/>
      <c r="B2" s="6"/>
      <c r="C2" s="6"/>
      <c r="D2" s="6"/>
      <c r="E2" s="6"/>
      <c r="F2" s="6"/>
      <c r="G2" s="6"/>
      <c r="H2" s="6"/>
      <c r="I2" s="6"/>
    </row>
    <row r="3" spans="1:9" ht="12.75">
      <c r="A3" s="12"/>
      <c r="B3" s="12"/>
      <c r="C3" s="13"/>
      <c r="D3" s="13"/>
      <c r="E3" s="13"/>
      <c r="F3" s="8" t="s">
        <v>26</v>
      </c>
      <c r="G3" s="8"/>
      <c r="H3" s="6"/>
      <c r="I3" s="6"/>
    </row>
    <row r="4" spans="1:9" ht="12.75">
      <c r="A4" s="12"/>
      <c r="B4" s="12"/>
      <c r="C4" s="13"/>
      <c r="D4" s="13"/>
      <c r="E4" s="13"/>
      <c r="F4" s="8" t="s">
        <v>47</v>
      </c>
      <c r="G4" s="8"/>
      <c r="H4" s="6"/>
      <c r="I4" s="6"/>
    </row>
    <row r="5" spans="1:9" ht="12.75">
      <c r="A5" s="6"/>
      <c r="B5" s="6"/>
      <c r="C5" s="6"/>
      <c r="D5" s="6"/>
      <c r="E5" s="6"/>
      <c r="F5" s="8" t="s">
        <v>48</v>
      </c>
      <c r="G5" s="8"/>
      <c r="H5" s="6"/>
      <c r="I5" s="6"/>
    </row>
    <row r="6" spans="1:9" ht="12.75">
      <c r="A6" s="6"/>
      <c r="B6" s="6"/>
      <c r="C6" s="6"/>
      <c r="D6" s="6"/>
      <c r="E6" s="6"/>
      <c r="F6" s="6"/>
      <c r="G6" s="6"/>
      <c r="H6" s="6"/>
      <c r="I6" s="6"/>
    </row>
    <row r="7" spans="1:9" ht="12.75">
      <c r="A7" s="6"/>
      <c r="B7" s="6"/>
      <c r="C7" s="9"/>
      <c r="D7" s="9"/>
      <c r="E7" s="9"/>
      <c r="F7" s="6"/>
      <c r="G7" s="6"/>
      <c r="H7" s="6"/>
      <c r="I7" s="6"/>
    </row>
    <row r="8" spans="1:9" ht="15">
      <c r="A8" s="6"/>
      <c r="B8" s="15" t="s">
        <v>49</v>
      </c>
      <c r="C8" s="11"/>
      <c r="D8" s="10"/>
      <c r="E8" s="6"/>
      <c r="F8" s="6"/>
      <c r="G8" s="6"/>
      <c r="H8" s="6"/>
      <c r="I8" s="6"/>
    </row>
    <row r="9" spans="1:9" ht="12.75">
      <c r="A9" s="6"/>
      <c r="B9" s="6"/>
      <c r="C9" s="9"/>
      <c r="D9" s="6"/>
      <c r="E9" s="6"/>
      <c r="F9" s="6"/>
      <c r="G9" s="6"/>
      <c r="H9" s="6"/>
      <c r="I9" s="6"/>
    </row>
    <row r="10" spans="1:9" ht="13.5" thickBot="1">
      <c r="A10" s="6"/>
      <c r="B10" s="46"/>
      <c r="C10" s="47"/>
      <c r="D10" s="47"/>
      <c r="E10" s="47"/>
      <c r="F10" s="47"/>
      <c r="G10" s="47"/>
      <c r="H10" s="6"/>
      <c r="I10" s="6"/>
    </row>
    <row r="11" spans="1:9" ht="13.5" thickBot="1">
      <c r="A11" s="48" t="s">
        <v>1</v>
      </c>
      <c r="B11" s="49" t="s">
        <v>2</v>
      </c>
      <c r="C11" s="49">
        <v>2009</v>
      </c>
      <c r="D11" s="49">
        <v>2010</v>
      </c>
      <c r="E11" s="49">
        <v>2011</v>
      </c>
      <c r="F11" s="49">
        <v>2012</v>
      </c>
      <c r="G11" s="50">
        <v>2013</v>
      </c>
      <c r="H11" s="81">
        <v>2014</v>
      </c>
      <c r="I11" s="51">
        <v>2015</v>
      </c>
    </row>
    <row r="12" spans="1:9" ht="12.75">
      <c r="A12" s="100" t="s">
        <v>27</v>
      </c>
      <c r="B12" s="100"/>
      <c r="C12" s="52">
        <f aca="true" t="shared" si="0" ref="C12:I12">C13+C17+C20+C21+C22+C23</f>
        <v>57972525</v>
      </c>
      <c r="D12" s="52">
        <f t="shared" si="0"/>
        <v>55223370.08</v>
      </c>
      <c r="E12" s="53">
        <f t="shared" si="0"/>
        <v>57250240.3614</v>
      </c>
      <c r="F12" s="52">
        <f t="shared" si="0"/>
        <v>58822642.268663004</v>
      </c>
      <c r="G12" s="52">
        <f t="shared" si="0"/>
        <v>60186256.331375904</v>
      </c>
      <c r="H12" s="53">
        <f t="shared" si="0"/>
        <v>61389981.458003424</v>
      </c>
      <c r="I12" s="82">
        <f t="shared" si="0"/>
        <v>62497000</v>
      </c>
    </row>
    <row r="13" spans="1:9" ht="12.75">
      <c r="A13" s="54">
        <v>1</v>
      </c>
      <c r="B13" s="55" t="s">
        <v>28</v>
      </c>
      <c r="C13" s="56">
        <f aca="true" t="shared" si="1" ref="C13:I13">C14+C15+C16</f>
        <v>18363614</v>
      </c>
      <c r="D13" s="56">
        <f t="shared" si="1"/>
        <v>16142868.08</v>
      </c>
      <c r="E13" s="57">
        <f t="shared" si="1"/>
        <v>17374280.2574</v>
      </c>
      <c r="F13" s="56">
        <f t="shared" si="1"/>
        <v>17798413.922687</v>
      </c>
      <c r="G13" s="56">
        <f t="shared" si="1"/>
        <v>17998927.896826345</v>
      </c>
      <c r="H13" s="57">
        <f t="shared" si="1"/>
        <v>18358906.454762876</v>
      </c>
      <c r="I13" s="56">
        <f t="shared" si="1"/>
        <v>18740000</v>
      </c>
    </row>
    <row r="14" spans="1:9" ht="12.75">
      <c r="A14" s="58"/>
      <c r="B14" s="59" t="s">
        <v>29</v>
      </c>
      <c r="C14" s="60">
        <v>12037236</v>
      </c>
      <c r="D14" s="60">
        <f>C14*103%</f>
        <v>12398353.08</v>
      </c>
      <c r="E14" s="61">
        <f>D14*103%</f>
        <v>12770303.6724</v>
      </c>
      <c r="F14" s="60">
        <f>E14*103%</f>
        <v>13153412.782572</v>
      </c>
      <c r="G14" s="60">
        <f>F14*103%</f>
        <v>13548015.16604916</v>
      </c>
      <c r="H14" s="77">
        <f>G14*102%</f>
        <v>13818975.469370143</v>
      </c>
      <c r="I14" s="62">
        <v>14200000</v>
      </c>
    </row>
    <row r="15" spans="1:9" ht="12.75">
      <c r="A15" s="54"/>
      <c r="B15" s="55" t="s">
        <v>30</v>
      </c>
      <c r="C15" s="60">
        <f>600000+5041500</f>
        <v>5641500</v>
      </c>
      <c r="D15" s="60">
        <v>3151800</v>
      </c>
      <c r="E15" s="61">
        <v>4000000</v>
      </c>
      <c r="F15" s="60">
        <f>2500000+1163000+366549</f>
        <v>4029549</v>
      </c>
      <c r="G15" s="60">
        <f>3663000+279984-119217</f>
        <v>3823767</v>
      </c>
      <c r="H15" s="77">
        <f>G15*102%</f>
        <v>3900242.34</v>
      </c>
      <c r="I15" s="62">
        <v>3900000</v>
      </c>
    </row>
    <row r="16" spans="1:9" ht="12.75">
      <c r="A16" s="54"/>
      <c r="B16" s="55" t="s">
        <v>31</v>
      </c>
      <c r="C16" s="63">
        <v>684878</v>
      </c>
      <c r="D16" s="60">
        <f>592677+38</f>
        <v>592715</v>
      </c>
      <c r="E16" s="61">
        <f>D16*101.9%</f>
        <v>603976.5850000001</v>
      </c>
      <c r="F16" s="60">
        <f>E16*101.9%</f>
        <v>615452.1401150002</v>
      </c>
      <c r="G16" s="60">
        <f>F16*101.9%</f>
        <v>627145.7307771853</v>
      </c>
      <c r="H16" s="77">
        <f>G16*102%</f>
        <v>639688.645392729</v>
      </c>
      <c r="I16" s="62">
        <v>640000</v>
      </c>
    </row>
    <row r="17" spans="1:9" ht="12.75">
      <c r="A17" s="54">
        <v>2</v>
      </c>
      <c r="B17" s="55" t="s">
        <v>32</v>
      </c>
      <c r="C17" s="63">
        <f aca="true" t="shared" si="2" ref="C17:H17">C18+C19</f>
        <v>11030406</v>
      </c>
      <c r="D17" s="63">
        <f t="shared" si="2"/>
        <v>10620286</v>
      </c>
      <c r="E17" s="64">
        <f t="shared" si="2"/>
        <v>10875000</v>
      </c>
      <c r="F17" s="63">
        <f t="shared" si="2"/>
        <v>11472250</v>
      </c>
      <c r="G17" s="63">
        <f t="shared" si="2"/>
        <v>12073862.5</v>
      </c>
      <c r="H17" s="64">
        <f t="shared" si="2"/>
        <v>12315339.75</v>
      </c>
      <c r="I17" s="62">
        <f>I18+I19</f>
        <v>12600000</v>
      </c>
    </row>
    <row r="18" spans="1:9" ht="12.75">
      <c r="A18" s="54"/>
      <c r="B18" s="55" t="s">
        <v>33</v>
      </c>
      <c r="C18" s="63">
        <v>10030406</v>
      </c>
      <c r="D18" s="63">
        <v>9720286</v>
      </c>
      <c r="E18" s="64">
        <f>10230000-300000</f>
        <v>9930000</v>
      </c>
      <c r="F18" s="63">
        <f>10980000-500000</f>
        <v>10480000</v>
      </c>
      <c r="G18" s="60">
        <v>11032000</v>
      </c>
      <c r="H18" s="77">
        <f aca="true" t="shared" si="3" ref="H18:H23">G18*102%</f>
        <v>11252640</v>
      </c>
      <c r="I18" s="62">
        <v>11500000</v>
      </c>
    </row>
    <row r="19" spans="1:9" ht="12.75">
      <c r="A19" s="54"/>
      <c r="B19" s="55" t="s">
        <v>34</v>
      </c>
      <c r="C19" s="63">
        <v>1000000</v>
      </c>
      <c r="D19" s="63">
        <v>900000</v>
      </c>
      <c r="E19" s="64">
        <f>D19*105%</f>
        <v>945000</v>
      </c>
      <c r="F19" s="63">
        <f>E19*105%</f>
        <v>992250</v>
      </c>
      <c r="G19" s="60">
        <f>F19*105%</f>
        <v>1041862.5</v>
      </c>
      <c r="H19" s="77">
        <f t="shared" si="3"/>
        <v>1062699.75</v>
      </c>
      <c r="I19" s="62">
        <v>1100000</v>
      </c>
    </row>
    <row r="20" spans="1:9" ht="12.75">
      <c r="A20" s="54">
        <v>3</v>
      </c>
      <c r="B20" s="55" t="s">
        <v>35</v>
      </c>
      <c r="C20" s="63">
        <v>18893662</v>
      </c>
      <c r="D20" s="63">
        <v>20274538</v>
      </c>
      <c r="E20" s="64">
        <f aca="true" t="shared" si="4" ref="E20:G23">D20*101.9%</f>
        <v>20659754.222000003</v>
      </c>
      <c r="F20" s="63">
        <f t="shared" si="4"/>
        <v>21052289.552218005</v>
      </c>
      <c r="G20" s="60">
        <f t="shared" si="4"/>
        <v>21452283.05371015</v>
      </c>
      <c r="H20" s="77">
        <f t="shared" si="3"/>
        <v>21881328.714784354</v>
      </c>
      <c r="I20" s="62">
        <v>22241000</v>
      </c>
    </row>
    <row r="21" spans="1:9" ht="12.75">
      <c r="A21" s="54">
        <v>4</v>
      </c>
      <c r="B21" s="55" t="s">
        <v>36</v>
      </c>
      <c r="C21" s="63">
        <v>6860505</v>
      </c>
      <c r="D21" s="63">
        <v>7169768</v>
      </c>
      <c r="E21" s="64">
        <f t="shared" si="4"/>
        <v>7305993.592000001</v>
      </c>
      <c r="F21" s="63">
        <f t="shared" si="4"/>
        <v>7444807.470248002</v>
      </c>
      <c r="G21" s="60">
        <f t="shared" si="4"/>
        <v>7586258.812182714</v>
      </c>
      <c r="H21" s="77">
        <f t="shared" si="3"/>
        <v>7737983.988426369</v>
      </c>
      <c r="I21" s="62">
        <v>7800000</v>
      </c>
    </row>
    <row r="22" spans="1:9" ht="12.75">
      <c r="A22" s="54">
        <v>5</v>
      </c>
      <c r="B22" s="55" t="s">
        <v>37</v>
      </c>
      <c r="C22" s="63">
        <v>2571421</v>
      </c>
      <c r="D22" s="63">
        <v>955910</v>
      </c>
      <c r="E22" s="64">
        <f t="shared" si="4"/>
        <v>974072.2900000002</v>
      </c>
      <c r="F22" s="63">
        <f t="shared" si="4"/>
        <v>992579.6635100003</v>
      </c>
      <c r="G22" s="60">
        <f t="shared" si="4"/>
        <v>1011438.6771166904</v>
      </c>
      <c r="H22" s="77">
        <f t="shared" si="3"/>
        <v>1031667.4506590243</v>
      </c>
      <c r="I22" s="62">
        <v>1050000</v>
      </c>
    </row>
    <row r="23" spans="1:9" ht="12.75">
      <c r="A23" s="54">
        <v>6</v>
      </c>
      <c r="B23" s="55" t="s">
        <v>38</v>
      </c>
      <c r="C23" s="63">
        <v>252917</v>
      </c>
      <c r="D23" s="63">
        <v>60000</v>
      </c>
      <c r="E23" s="63">
        <f t="shared" si="4"/>
        <v>61140.00000000001</v>
      </c>
      <c r="F23" s="63">
        <f t="shared" si="4"/>
        <v>62301.66000000002</v>
      </c>
      <c r="G23" s="60">
        <f t="shared" si="4"/>
        <v>63485.391540000026</v>
      </c>
      <c r="H23" s="77">
        <f t="shared" si="3"/>
        <v>64755.099370800024</v>
      </c>
      <c r="I23" s="62">
        <v>66000</v>
      </c>
    </row>
    <row r="24" spans="1:9" ht="12.75">
      <c r="A24" s="54"/>
      <c r="B24" s="65" t="s">
        <v>39</v>
      </c>
      <c r="C24" s="63">
        <f aca="true" t="shared" si="5" ref="C24:I24">C25+C26</f>
        <v>67665716</v>
      </c>
      <c r="D24" s="63">
        <f t="shared" si="5"/>
        <v>60185843</v>
      </c>
      <c r="E24" s="63">
        <f t="shared" si="5"/>
        <v>56895462</v>
      </c>
      <c r="F24" s="63">
        <f t="shared" si="5"/>
        <v>56761160</v>
      </c>
      <c r="G24" s="63">
        <f t="shared" si="5"/>
        <v>56634526</v>
      </c>
      <c r="H24" s="63">
        <f t="shared" si="5"/>
        <v>59788281</v>
      </c>
      <c r="I24" s="63">
        <f t="shared" si="5"/>
        <v>62358400</v>
      </c>
    </row>
    <row r="25" spans="1:9" ht="12.75">
      <c r="A25" s="54">
        <v>1</v>
      </c>
      <c r="B25" s="55" t="s">
        <v>40</v>
      </c>
      <c r="C25" s="63">
        <v>52295470</v>
      </c>
      <c r="D25" s="63">
        <v>52350843</v>
      </c>
      <c r="E25" s="64">
        <f>53921368-1000000</f>
        <v>52921368</v>
      </c>
      <c r="F25" s="63">
        <f>55539000-1500000-400000</f>
        <v>53639000</v>
      </c>
      <c r="G25" s="63">
        <v>54205170</v>
      </c>
      <c r="H25" s="77">
        <v>54921325</v>
      </c>
      <c r="I25" s="62">
        <v>55291325</v>
      </c>
    </row>
    <row r="26" spans="1:9" ht="12.75">
      <c r="A26" s="54">
        <v>2</v>
      </c>
      <c r="B26" s="55" t="s">
        <v>41</v>
      </c>
      <c r="C26" s="63">
        <v>15370246</v>
      </c>
      <c r="D26" s="63">
        <f>5335000+2500000</f>
        <v>7835000</v>
      </c>
      <c r="E26" s="64">
        <v>3974094</v>
      </c>
      <c r="F26" s="63">
        <v>3122160</v>
      </c>
      <c r="G26" s="63">
        <v>2429356</v>
      </c>
      <c r="H26" s="77">
        <f>2506211+2360745</f>
        <v>4866956</v>
      </c>
      <c r="I26" s="62">
        <f>I12-I25-I27</f>
        <v>7067075</v>
      </c>
    </row>
    <row r="27" spans="1:9" ht="12.75">
      <c r="A27" s="66">
        <v>3</v>
      </c>
      <c r="B27" s="59" t="s">
        <v>42</v>
      </c>
      <c r="C27" s="67">
        <v>3723000</v>
      </c>
      <c r="D27" s="67">
        <v>4553527</v>
      </c>
      <c r="E27" s="68">
        <v>5631700</v>
      </c>
      <c r="F27" s="67">
        <v>4311700</v>
      </c>
      <c r="G27" s="67">
        <v>4347700</v>
      </c>
      <c r="H27" s="77">
        <v>1601700</v>
      </c>
      <c r="I27" s="62">
        <v>138600</v>
      </c>
    </row>
    <row r="28" spans="1:9" ht="24">
      <c r="A28" s="69"/>
      <c r="B28" s="70" t="s">
        <v>43</v>
      </c>
      <c r="C28" s="71">
        <f aca="true" t="shared" si="6" ref="C28:I28">C25+C26+C27</f>
        <v>71388716</v>
      </c>
      <c r="D28" s="71">
        <f t="shared" si="6"/>
        <v>64739370</v>
      </c>
      <c r="E28" s="72">
        <f t="shared" si="6"/>
        <v>62527162</v>
      </c>
      <c r="F28" s="71">
        <f t="shared" si="6"/>
        <v>61072860</v>
      </c>
      <c r="G28" s="71">
        <f t="shared" si="6"/>
        <v>60982226</v>
      </c>
      <c r="H28" s="72">
        <f t="shared" si="6"/>
        <v>61389981</v>
      </c>
      <c r="I28" s="71">
        <f t="shared" si="6"/>
        <v>62497000</v>
      </c>
    </row>
    <row r="29" spans="1:9" ht="12.75">
      <c r="A29" s="73"/>
      <c r="B29" s="65" t="s">
        <v>44</v>
      </c>
      <c r="C29" s="74">
        <v>13416191</v>
      </c>
      <c r="D29" s="74">
        <v>9516000</v>
      </c>
      <c r="E29" s="75">
        <v>5276922</v>
      </c>
      <c r="F29" s="74">
        <v>2250218</v>
      </c>
      <c r="G29" s="74">
        <v>795970</v>
      </c>
      <c r="H29" s="77">
        <v>0</v>
      </c>
      <c r="I29" s="83"/>
    </row>
    <row r="30" spans="1:9" ht="12.75">
      <c r="A30" s="76"/>
      <c r="B30" s="76" t="s">
        <v>45</v>
      </c>
      <c r="C30" s="62"/>
      <c r="D30" s="62"/>
      <c r="E30" s="77"/>
      <c r="F30" s="62"/>
      <c r="G30" s="62"/>
      <c r="H30" s="77"/>
      <c r="I30" s="83"/>
    </row>
    <row r="31" spans="1:9" ht="12.75">
      <c r="A31" s="76"/>
      <c r="B31" s="76" t="s">
        <v>46</v>
      </c>
      <c r="C31" s="62">
        <v>13416191</v>
      </c>
      <c r="D31" s="62"/>
      <c r="E31" s="77"/>
      <c r="F31" s="62"/>
      <c r="G31" s="62"/>
      <c r="H31" s="77"/>
      <c r="I31" s="83"/>
    </row>
    <row r="32" spans="1:9" ht="12.75">
      <c r="A32" s="12"/>
      <c r="B32" s="12"/>
      <c r="C32" s="13"/>
      <c r="D32" s="13"/>
      <c r="E32" s="13"/>
      <c r="F32" s="13"/>
      <c r="G32" s="13"/>
      <c r="H32" s="13"/>
      <c r="I32" s="16"/>
    </row>
    <row r="33" spans="1:9" ht="12.75">
      <c r="A33" s="12"/>
      <c r="B33" s="12"/>
      <c r="C33" s="13"/>
      <c r="D33" s="13"/>
      <c r="E33" s="13"/>
      <c r="F33" s="13"/>
      <c r="G33" s="13"/>
      <c r="H33" s="13"/>
      <c r="I33" s="16"/>
    </row>
    <row r="34" spans="1:9" ht="12.75">
      <c r="A34" s="12"/>
      <c r="B34" s="12"/>
      <c r="C34" s="13"/>
      <c r="D34" s="13"/>
      <c r="E34" s="13"/>
      <c r="F34" s="13"/>
      <c r="G34" s="13"/>
      <c r="H34" s="13"/>
      <c r="I34" s="16"/>
    </row>
    <row r="35" spans="1:9" ht="12.75">
      <c r="A35" s="12"/>
      <c r="B35" s="12"/>
      <c r="C35" s="13"/>
      <c r="D35" s="13"/>
      <c r="E35" s="13"/>
      <c r="F35" s="13"/>
      <c r="G35" s="13"/>
      <c r="H35" s="13"/>
      <c r="I35" s="16"/>
    </row>
    <row r="36" spans="1:9" ht="12.75">
      <c r="A36" s="84"/>
      <c r="B36" s="12"/>
      <c r="C36" s="13"/>
      <c r="D36" s="13"/>
      <c r="E36" s="13"/>
      <c r="F36" s="13"/>
      <c r="G36" s="13"/>
      <c r="H36" s="6"/>
      <c r="I36" s="6"/>
    </row>
    <row r="37" spans="1:9" s="86" customFormat="1" ht="12.75">
      <c r="A37" s="85"/>
      <c r="B37" s="78"/>
      <c r="C37" s="78"/>
      <c r="D37" s="78"/>
      <c r="E37" s="78"/>
      <c r="F37" s="78"/>
      <c r="G37" s="78"/>
      <c r="H37" s="14"/>
      <c r="I37" s="7"/>
    </row>
    <row r="38" spans="1:9" s="80" customFormat="1" ht="12.75">
      <c r="A38" s="87"/>
      <c r="B38" s="79"/>
      <c r="C38" s="79"/>
      <c r="D38" s="79"/>
      <c r="E38" s="79"/>
      <c r="F38" s="79"/>
      <c r="G38" s="79"/>
      <c r="H38" s="79"/>
      <c r="I38" s="79"/>
    </row>
    <row r="39" spans="1:9" s="86" customFormat="1" ht="12.75">
      <c r="A39" s="85"/>
      <c r="B39" s="78"/>
      <c r="C39" s="78"/>
      <c r="D39" s="78"/>
      <c r="E39" s="78"/>
      <c r="F39" s="78"/>
      <c r="G39" s="78"/>
      <c r="H39" s="14"/>
      <c r="I39" s="7"/>
    </row>
    <row r="40" spans="1:9" ht="12.75">
      <c r="A40" s="88"/>
      <c r="B40" s="7"/>
      <c r="C40" s="7"/>
      <c r="D40" s="7"/>
      <c r="E40" s="14"/>
      <c r="F40" s="7"/>
      <c r="G40" s="14"/>
      <c r="H40" s="14"/>
      <c r="I40" s="6"/>
    </row>
    <row r="41" spans="1:9" ht="12.75">
      <c r="A41" s="88"/>
      <c r="B41" s="6"/>
      <c r="C41" s="7"/>
      <c r="D41" s="7"/>
      <c r="E41" s="7"/>
      <c r="F41" s="7"/>
      <c r="G41" s="7"/>
      <c r="H41" s="7"/>
      <c r="I41" s="6"/>
    </row>
    <row r="42" spans="1:9" s="80" customFormat="1" ht="12.75">
      <c r="A42" s="89"/>
      <c r="B42" s="90"/>
      <c r="C42" s="90"/>
      <c r="D42" s="90"/>
      <c r="E42" s="90"/>
      <c r="F42" s="90"/>
      <c r="G42" s="90"/>
      <c r="H42" s="90"/>
      <c r="I42" s="90"/>
    </row>
    <row r="43" spans="1:9" ht="12.75">
      <c r="A43" s="88"/>
      <c r="B43" s="6"/>
      <c r="C43" s="6"/>
      <c r="D43" s="6"/>
      <c r="E43" s="6"/>
      <c r="F43" s="6"/>
      <c r="G43" s="6"/>
      <c r="H43" s="6"/>
      <c r="I43" s="6"/>
    </row>
    <row r="44" spans="1:9" ht="12.75">
      <c r="A44" s="88"/>
      <c r="B44" s="6"/>
      <c r="C44" s="9"/>
      <c r="D44" s="9"/>
      <c r="E44" s="9"/>
      <c r="F44" s="9"/>
      <c r="G44" s="9"/>
      <c r="H44" s="9"/>
      <c r="I44" s="9"/>
    </row>
    <row r="45" spans="1:9" ht="12.75">
      <c r="A45" s="88"/>
      <c r="B45" s="6"/>
      <c r="C45" s="6"/>
      <c r="D45" s="6"/>
      <c r="E45" s="6"/>
      <c r="F45" s="6"/>
      <c r="G45" s="6"/>
      <c r="H45" s="6"/>
      <c r="I45" s="6"/>
    </row>
    <row r="46" spans="1:9" ht="12.75">
      <c r="A46" s="88"/>
      <c r="B46" s="6"/>
      <c r="C46" s="6"/>
      <c r="D46" s="6"/>
      <c r="E46" s="6"/>
      <c r="F46" s="6"/>
      <c r="G46" s="6"/>
      <c r="H46" s="6"/>
      <c r="I46" s="6"/>
    </row>
    <row r="47" spans="1:9" ht="12.75">
      <c r="A47" s="88"/>
      <c r="B47" s="6"/>
      <c r="C47" s="6"/>
      <c r="D47" s="9"/>
      <c r="E47" s="6"/>
      <c r="F47" s="6"/>
      <c r="G47" s="6"/>
      <c r="H47" s="6"/>
      <c r="I47" s="6"/>
    </row>
  </sheetData>
  <sheetProtection/>
  <mergeCells count="1">
    <mergeCell ref="A12:B12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2"/>
  <sheetViews>
    <sheetView zoomScalePageLayoutView="0" workbookViewId="0" topLeftCell="A13">
      <selection activeCell="R12" sqref="R12"/>
    </sheetView>
  </sheetViews>
  <sheetFormatPr defaultColWidth="9.00390625" defaultRowHeight="12.75"/>
  <cols>
    <col min="1" max="1" width="4.625" style="0" customWidth="1"/>
    <col min="2" max="2" width="14.625" style="0" customWidth="1"/>
    <col min="3" max="3" width="8.875" style="0" customWidth="1"/>
    <col min="4" max="4" width="9.125" style="0" customWidth="1"/>
    <col min="5" max="5" width="8.625" style="0" customWidth="1"/>
    <col min="6" max="7" width="8.875" style="0" customWidth="1"/>
    <col min="9" max="9" width="8.375" style="0" customWidth="1"/>
    <col min="10" max="10" width="8.25390625" style="0" customWidth="1"/>
    <col min="11" max="11" width="8.125" style="0" customWidth="1"/>
    <col min="12" max="12" width="9.75390625" style="0" bestFit="1" customWidth="1"/>
    <col min="13" max="13" width="8.75390625" style="0" customWidth="1"/>
    <col min="14" max="14" width="8.375" style="0" customWidth="1"/>
  </cols>
  <sheetData>
    <row r="1" spans="12:13" ht="12.75">
      <c r="L1" s="8" t="s">
        <v>0</v>
      </c>
      <c r="M1" s="8"/>
    </row>
    <row r="2" spans="12:13" ht="12.75">
      <c r="L2" s="8" t="s">
        <v>47</v>
      </c>
      <c r="M2" s="8"/>
    </row>
    <row r="3" spans="12:13" ht="12.75">
      <c r="L3" s="8" t="s">
        <v>48</v>
      </c>
      <c r="M3" s="8"/>
    </row>
    <row r="4" spans="1:16" ht="12.75">
      <c r="A4" s="3"/>
      <c r="B4" s="3"/>
      <c r="C4" s="3"/>
      <c r="D4" s="5" t="s">
        <v>50</v>
      </c>
      <c r="E4" s="4"/>
      <c r="F4" s="3"/>
      <c r="G4" s="3"/>
      <c r="H4" s="3"/>
      <c r="I4" s="3"/>
      <c r="J4" s="3"/>
      <c r="K4" s="2"/>
      <c r="L4" s="1"/>
      <c r="M4" s="2"/>
      <c r="N4" s="2"/>
      <c r="O4" s="91"/>
      <c r="P4" s="91"/>
    </row>
    <row r="5" spans="1:16" ht="13.5" thickBot="1">
      <c r="A5" s="17"/>
      <c r="B5" s="18"/>
      <c r="C5" s="18"/>
      <c r="D5" s="19"/>
      <c r="E5" s="20"/>
      <c r="F5" s="20"/>
      <c r="G5" s="20"/>
      <c r="H5" s="20"/>
      <c r="I5" s="20"/>
      <c r="J5" s="2"/>
      <c r="K5" s="2"/>
      <c r="L5" s="20"/>
      <c r="M5" s="20"/>
      <c r="N5" s="20"/>
      <c r="O5" s="92"/>
      <c r="P5" s="91"/>
    </row>
    <row r="6" spans="1:16" ht="34.5" thickBot="1">
      <c r="A6" s="21" t="s">
        <v>1</v>
      </c>
      <c r="B6" s="22" t="s">
        <v>2</v>
      </c>
      <c r="C6" s="22" t="s">
        <v>3</v>
      </c>
      <c r="D6" s="23" t="s">
        <v>4</v>
      </c>
      <c r="E6" s="24" t="s">
        <v>5</v>
      </c>
      <c r="F6" s="25" t="s">
        <v>6</v>
      </c>
      <c r="G6" s="25" t="s">
        <v>7</v>
      </c>
      <c r="H6" s="25" t="s">
        <v>8</v>
      </c>
      <c r="I6" s="25" t="s">
        <v>9</v>
      </c>
      <c r="J6" s="25" t="s">
        <v>10</v>
      </c>
      <c r="K6" s="26" t="s">
        <v>11</v>
      </c>
      <c r="L6" s="25" t="s">
        <v>12</v>
      </c>
      <c r="M6" s="26" t="s">
        <v>13</v>
      </c>
      <c r="N6" s="93" t="s">
        <v>14</v>
      </c>
      <c r="O6" s="94" t="s">
        <v>51</v>
      </c>
      <c r="P6" s="95" t="s">
        <v>52</v>
      </c>
    </row>
    <row r="7" spans="1:16" ht="12.75">
      <c r="A7" s="27">
        <v>1</v>
      </c>
      <c r="B7" s="28" t="s">
        <v>15</v>
      </c>
      <c r="C7" s="29">
        <v>450000</v>
      </c>
      <c r="D7" s="30">
        <v>0</v>
      </c>
      <c r="E7" s="30">
        <v>0</v>
      </c>
      <c r="F7" s="30">
        <v>0</v>
      </c>
      <c r="G7" s="30">
        <v>0</v>
      </c>
      <c r="H7" s="30">
        <v>0</v>
      </c>
      <c r="I7" s="30">
        <v>0</v>
      </c>
      <c r="J7" s="30">
        <v>0</v>
      </c>
      <c r="K7" s="30">
        <v>0</v>
      </c>
      <c r="L7" s="31">
        <v>0</v>
      </c>
      <c r="M7" s="30">
        <v>0</v>
      </c>
      <c r="N7" s="30">
        <v>0</v>
      </c>
      <c r="O7" s="96"/>
      <c r="P7" s="96"/>
    </row>
    <row r="8" spans="1:18" ht="12.75">
      <c r="A8" s="32"/>
      <c r="B8" s="33" t="s">
        <v>16</v>
      </c>
      <c r="C8" s="35">
        <v>29753</v>
      </c>
      <c r="D8" s="36">
        <v>0</v>
      </c>
      <c r="E8" s="36">
        <v>0</v>
      </c>
      <c r="F8" s="36">
        <v>0</v>
      </c>
      <c r="G8" s="36">
        <v>0</v>
      </c>
      <c r="H8" s="36">
        <v>0</v>
      </c>
      <c r="I8" s="36">
        <v>0</v>
      </c>
      <c r="J8" s="36">
        <v>0</v>
      </c>
      <c r="K8" s="36">
        <v>0</v>
      </c>
      <c r="L8" s="37">
        <v>0</v>
      </c>
      <c r="M8" s="36">
        <v>0</v>
      </c>
      <c r="N8" s="36">
        <v>0</v>
      </c>
      <c r="O8" s="97"/>
      <c r="P8" s="97"/>
      <c r="R8" t="s">
        <v>53</v>
      </c>
    </row>
    <row r="9" spans="1:16" ht="12.75">
      <c r="A9" s="32">
        <v>2</v>
      </c>
      <c r="B9" s="38" t="s">
        <v>17</v>
      </c>
      <c r="C9" s="35">
        <v>500000</v>
      </c>
      <c r="D9" s="36">
        <v>2036000</v>
      </c>
      <c r="E9" s="36">
        <v>500000</v>
      </c>
      <c r="F9" s="36">
        <f>D9-E9</f>
        <v>1536000</v>
      </c>
      <c r="G9" s="36">
        <v>500000</v>
      </c>
      <c r="H9" s="36">
        <f>F9-G9</f>
        <v>1036000</v>
      </c>
      <c r="I9" s="36">
        <v>500000</v>
      </c>
      <c r="J9" s="36">
        <f>H9-I9</f>
        <v>536000</v>
      </c>
      <c r="K9" s="36">
        <v>536000</v>
      </c>
      <c r="L9" s="37">
        <f>J9-K9</f>
        <v>0</v>
      </c>
      <c r="M9" s="36">
        <v>0</v>
      </c>
      <c r="N9" s="36">
        <v>0</v>
      </c>
      <c r="O9" s="97"/>
      <c r="P9" s="97"/>
    </row>
    <row r="10" spans="1:16" ht="12.75">
      <c r="A10" s="32"/>
      <c r="B10" s="33" t="s">
        <v>16</v>
      </c>
      <c r="C10" s="35">
        <v>11267</v>
      </c>
      <c r="D10" s="36">
        <v>0</v>
      </c>
      <c r="E10" s="36">
        <v>9783</v>
      </c>
      <c r="F10" s="36">
        <v>0</v>
      </c>
      <c r="G10" s="36">
        <v>9783</v>
      </c>
      <c r="H10" s="36">
        <v>0</v>
      </c>
      <c r="I10" s="36">
        <v>7208</v>
      </c>
      <c r="J10" s="36">
        <v>0</v>
      </c>
      <c r="K10" s="36">
        <v>4606</v>
      </c>
      <c r="L10" s="37">
        <v>0</v>
      </c>
      <c r="M10" s="36">
        <v>0</v>
      </c>
      <c r="N10" s="36">
        <v>0</v>
      </c>
      <c r="O10" s="97"/>
      <c r="P10" s="97"/>
    </row>
    <row r="11" spans="1:16" ht="12.75">
      <c r="A11" s="32">
        <v>3</v>
      </c>
      <c r="B11" s="38" t="s">
        <v>18</v>
      </c>
      <c r="C11" s="35">
        <v>1000000</v>
      </c>
      <c r="D11" s="36">
        <v>1330000</v>
      </c>
      <c r="E11" s="36">
        <v>1000000</v>
      </c>
      <c r="F11" s="36">
        <f>D11-E11</f>
        <v>330000</v>
      </c>
      <c r="G11" s="36">
        <v>330000</v>
      </c>
      <c r="H11" s="36">
        <f>F11-G11</f>
        <v>0</v>
      </c>
      <c r="I11" s="36"/>
      <c r="J11" s="36"/>
      <c r="K11" s="36"/>
      <c r="L11" s="37">
        <v>0</v>
      </c>
      <c r="M11" s="36"/>
      <c r="N11" s="36"/>
      <c r="O11" s="97"/>
      <c r="P11" s="97"/>
    </row>
    <row r="12" spans="1:16" ht="12.75">
      <c r="A12" s="32"/>
      <c r="B12" s="33" t="s">
        <v>16</v>
      </c>
      <c r="C12" s="35">
        <v>130225</v>
      </c>
      <c r="D12" s="36">
        <v>0</v>
      </c>
      <c r="E12" s="36">
        <v>100538</v>
      </c>
      <c r="F12" s="36">
        <v>0</v>
      </c>
      <c r="G12" s="36">
        <v>33586</v>
      </c>
      <c r="H12" s="36">
        <v>0</v>
      </c>
      <c r="I12" s="36">
        <v>0</v>
      </c>
      <c r="J12" s="36">
        <v>0</v>
      </c>
      <c r="K12" s="36">
        <v>0</v>
      </c>
      <c r="L12" s="37">
        <v>0</v>
      </c>
      <c r="M12" s="36">
        <v>0</v>
      </c>
      <c r="N12" s="36">
        <v>0</v>
      </c>
      <c r="O12" s="97"/>
      <c r="P12" s="97"/>
    </row>
    <row r="13" spans="1:16" ht="12.75">
      <c r="A13" s="39">
        <v>4</v>
      </c>
      <c r="B13" s="40" t="s">
        <v>19</v>
      </c>
      <c r="C13" s="41">
        <v>193000</v>
      </c>
      <c r="D13" s="42">
        <v>23927</v>
      </c>
      <c r="E13" s="42">
        <v>23927</v>
      </c>
      <c r="F13" s="42">
        <v>0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  <c r="L13" s="43">
        <v>0</v>
      </c>
      <c r="M13" s="42">
        <v>0</v>
      </c>
      <c r="N13" s="42">
        <v>0</v>
      </c>
      <c r="O13" s="97"/>
      <c r="P13" s="97"/>
    </row>
    <row r="14" spans="1:16" ht="12.75">
      <c r="A14" s="39"/>
      <c r="B14" s="44" t="s">
        <v>16</v>
      </c>
      <c r="C14" s="41">
        <v>8256</v>
      </c>
      <c r="D14" s="42">
        <v>0</v>
      </c>
      <c r="E14" s="42">
        <v>658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  <c r="L14" s="43">
        <v>0</v>
      </c>
      <c r="M14" s="42">
        <v>0</v>
      </c>
      <c r="N14" s="42">
        <v>0</v>
      </c>
      <c r="O14" s="97"/>
      <c r="P14" s="97"/>
    </row>
    <row r="15" spans="1:16" ht="22.5">
      <c r="A15" s="39">
        <v>5</v>
      </c>
      <c r="B15" s="40" t="s">
        <v>20</v>
      </c>
      <c r="C15" s="41">
        <v>600000</v>
      </c>
      <c r="D15" s="42">
        <v>0</v>
      </c>
      <c r="E15" s="42"/>
      <c r="F15" s="42">
        <v>0</v>
      </c>
      <c r="G15" s="42">
        <v>0</v>
      </c>
      <c r="H15" s="42">
        <f>F15-G15</f>
        <v>0</v>
      </c>
      <c r="I15" s="42">
        <v>0</v>
      </c>
      <c r="J15" s="42">
        <v>0</v>
      </c>
      <c r="K15" s="42">
        <v>0</v>
      </c>
      <c r="L15" s="43">
        <v>0</v>
      </c>
      <c r="M15" s="42">
        <v>0</v>
      </c>
      <c r="N15" s="42">
        <v>0</v>
      </c>
      <c r="O15" s="97"/>
      <c r="P15" s="97"/>
    </row>
    <row r="16" spans="1:16" ht="12.75">
      <c r="A16" s="39"/>
      <c r="B16" s="40" t="s">
        <v>16</v>
      </c>
      <c r="C16" s="41">
        <v>20225</v>
      </c>
      <c r="D16" s="42">
        <v>0</v>
      </c>
      <c r="E16" s="42">
        <v>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3">
        <v>0</v>
      </c>
      <c r="M16" s="42">
        <v>0</v>
      </c>
      <c r="N16" s="42">
        <v>0</v>
      </c>
      <c r="O16" s="97"/>
      <c r="P16" s="97"/>
    </row>
    <row r="17" spans="1:16" ht="12.75">
      <c r="A17" s="39">
        <v>6</v>
      </c>
      <c r="B17" s="40" t="s">
        <v>21</v>
      </c>
      <c r="C17" s="41">
        <v>980000</v>
      </c>
      <c r="D17" s="42">
        <v>1970000</v>
      </c>
      <c r="E17" s="42">
        <v>980000</v>
      </c>
      <c r="F17" s="42">
        <f>D17-E17</f>
        <v>990000</v>
      </c>
      <c r="G17" s="42">
        <v>990000</v>
      </c>
      <c r="H17" s="42">
        <f>F17-G17</f>
        <v>0</v>
      </c>
      <c r="I17" s="42">
        <v>0</v>
      </c>
      <c r="J17" s="42">
        <v>0</v>
      </c>
      <c r="K17" s="42">
        <v>0</v>
      </c>
      <c r="L17" s="43">
        <v>0</v>
      </c>
      <c r="M17" s="42">
        <v>0</v>
      </c>
      <c r="N17" s="42">
        <v>0</v>
      </c>
      <c r="O17" s="97"/>
      <c r="P17" s="97"/>
    </row>
    <row r="18" spans="1:16" ht="12.75">
      <c r="A18" s="39"/>
      <c r="B18" s="40" t="s">
        <v>16</v>
      </c>
      <c r="C18" s="41">
        <v>156911</v>
      </c>
      <c r="D18" s="42"/>
      <c r="E18" s="42">
        <v>104043</v>
      </c>
      <c r="F18" s="42"/>
      <c r="G18" s="42">
        <v>51128</v>
      </c>
      <c r="H18" s="42">
        <v>0</v>
      </c>
      <c r="I18" s="42">
        <v>0</v>
      </c>
      <c r="J18" s="42">
        <v>0</v>
      </c>
      <c r="K18" s="42">
        <v>0</v>
      </c>
      <c r="L18" s="43">
        <v>0</v>
      </c>
      <c r="M18" s="42">
        <v>0</v>
      </c>
      <c r="N18" s="42">
        <v>0</v>
      </c>
      <c r="O18" s="97"/>
      <c r="P18" s="97"/>
    </row>
    <row r="19" spans="1:16" ht="12.75">
      <c r="A19" s="39">
        <v>7</v>
      </c>
      <c r="B19" s="40" t="s">
        <v>54</v>
      </c>
      <c r="C19" s="41"/>
      <c r="D19" s="42">
        <v>500000</v>
      </c>
      <c r="E19" s="42">
        <v>125000</v>
      </c>
      <c r="F19" s="42">
        <f>D19-E19</f>
        <v>375000</v>
      </c>
      <c r="G19" s="42">
        <v>125000</v>
      </c>
      <c r="H19" s="42">
        <f>F19-G19</f>
        <v>250000</v>
      </c>
      <c r="I19" s="42">
        <v>125000</v>
      </c>
      <c r="J19" s="42">
        <f>H19-I19</f>
        <v>125000</v>
      </c>
      <c r="K19" s="42">
        <v>125000</v>
      </c>
      <c r="L19" s="43"/>
      <c r="M19" s="42"/>
      <c r="N19" s="42"/>
      <c r="O19" s="97"/>
      <c r="P19" s="97"/>
    </row>
    <row r="20" spans="1:16" ht="12.75">
      <c r="A20" s="39"/>
      <c r="B20" s="40" t="s">
        <v>16</v>
      </c>
      <c r="C20" s="41"/>
      <c r="D20" s="42"/>
      <c r="E20" s="42">
        <v>17014</v>
      </c>
      <c r="F20" s="42"/>
      <c r="G20" s="42">
        <v>12110</v>
      </c>
      <c r="H20" s="42"/>
      <c r="I20" s="42">
        <v>7096</v>
      </c>
      <c r="J20" s="42"/>
      <c r="K20" s="42">
        <v>2083</v>
      </c>
      <c r="L20" s="43"/>
      <c r="M20" s="42"/>
      <c r="N20" s="42"/>
      <c r="O20" s="97"/>
      <c r="P20" s="97"/>
    </row>
    <row r="21" spans="1:16" ht="12.75">
      <c r="A21" s="39">
        <v>8</v>
      </c>
      <c r="B21" s="40" t="s">
        <v>55</v>
      </c>
      <c r="C21" s="41"/>
      <c r="D21" s="42">
        <v>3500000</v>
      </c>
      <c r="E21" s="42">
        <v>875000</v>
      </c>
      <c r="F21" s="42">
        <f>D21-E21</f>
        <v>2625000</v>
      </c>
      <c r="G21" s="42">
        <v>875000</v>
      </c>
      <c r="H21" s="42">
        <f>F21-G21</f>
        <v>1750000</v>
      </c>
      <c r="I21" s="42">
        <v>875000</v>
      </c>
      <c r="J21" s="42">
        <f>H21-I21</f>
        <v>875000</v>
      </c>
      <c r="K21" s="42">
        <v>875000</v>
      </c>
      <c r="L21" s="43"/>
      <c r="M21" s="42"/>
      <c r="N21" s="42"/>
      <c r="O21" s="97"/>
      <c r="P21" s="97"/>
    </row>
    <row r="22" spans="1:16" ht="12.75">
      <c r="A22" s="39"/>
      <c r="B22" s="40"/>
      <c r="C22" s="41"/>
      <c r="D22" s="42">
        <v>0</v>
      </c>
      <c r="E22" s="42">
        <v>251064</v>
      </c>
      <c r="F22" s="42"/>
      <c r="G22" s="42">
        <v>137831</v>
      </c>
      <c r="H22" s="42"/>
      <c r="I22" s="42">
        <v>84756</v>
      </c>
      <c r="J22" s="42"/>
      <c r="K22" s="42">
        <v>32831</v>
      </c>
      <c r="L22" s="43"/>
      <c r="M22" s="42"/>
      <c r="N22" s="42"/>
      <c r="O22" s="97"/>
      <c r="P22" s="97"/>
    </row>
    <row r="23" spans="1:16" ht="12.75">
      <c r="A23" s="39">
        <v>9</v>
      </c>
      <c r="B23" s="40" t="s">
        <v>56</v>
      </c>
      <c r="C23" s="41"/>
      <c r="D23" s="42">
        <v>1419000</v>
      </c>
      <c r="E23" s="42">
        <v>249600</v>
      </c>
      <c r="F23" s="42">
        <f>D23-E23+966000</f>
        <v>2135400</v>
      </c>
      <c r="G23" s="42">
        <v>499200</v>
      </c>
      <c r="H23" s="42">
        <f>F23-G23</f>
        <v>1636200</v>
      </c>
      <c r="I23" s="42">
        <v>499200</v>
      </c>
      <c r="J23" s="42">
        <f>H23-I23</f>
        <v>1137000</v>
      </c>
      <c r="K23" s="42">
        <v>499200</v>
      </c>
      <c r="L23" s="42">
        <f>J23-K23</f>
        <v>637800</v>
      </c>
      <c r="M23" s="42">
        <v>499200</v>
      </c>
      <c r="N23" s="42">
        <f>L23-M23</f>
        <v>138600</v>
      </c>
      <c r="O23" s="98">
        <v>138600</v>
      </c>
      <c r="P23" s="98">
        <f>N23-O23</f>
        <v>0</v>
      </c>
    </row>
    <row r="24" spans="1:16" ht="12.75">
      <c r="A24" s="39"/>
      <c r="B24" s="40" t="s">
        <v>16</v>
      </c>
      <c r="C24" s="41"/>
      <c r="D24" s="42"/>
      <c r="E24" s="42">
        <v>139362</v>
      </c>
      <c r="F24" s="42"/>
      <c r="G24" s="42">
        <v>136339</v>
      </c>
      <c r="H24" s="42"/>
      <c r="I24" s="42">
        <v>101395</v>
      </c>
      <c r="J24" s="42"/>
      <c r="K24" s="42">
        <v>66062</v>
      </c>
      <c r="L24" s="43"/>
      <c r="M24" s="42">
        <v>31507</v>
      </c>
      <c r="N24" s="42"/>
      <c r="O24" s="97">
        <v>2636</v>
      </c>
      <c r="P24" s="97"/>
    </row>
    <row r="25" spans="1:16" ht="12.75">
      <c r="A25" s="39">
        <v>10</v>
      </c>
      <c r="B25" s="40" t="s">
        <v>57</v>
      </c>
      <c r="C25" s="41"/>
      <c r="D25" s="42">
        <v>4000000</v>
      </c>
      <c r="E25" s="42">
        <v>800000</v>
      </c>
      <c r="F25" s="42">
        <f>D25-E25</f>
        <v>3200000</v>
      </c>
      <c r="G25" s="42">
        <v>800000</v>
      </c>
      <c r="H25" s="42">
        <f>F25-G25</f>
        <v>2400000</v>
      </c>
      <c r="I25" s="42">
        <v>800000</v>
      </c>
      <c r="J25" s="42">
        <f>H25-I25</f>
        <v>1600000</v>
      </c>
      <c r="K25" s="42">
        <v>800000</v>
      </c>
      <c r="L25" s="43">
        <f>J25-K25</f>
        <v>800000</v>
      </c>
      <c r="M25" s="42">
        <v>800000</v>
      </c>
      <c r="N25" s="42">
        <f>L25-M25</f>
        <v>0</v>
      </c>
      <c r="O25" s="98">
        <v>0</v>
      </c>
      <c r="P25" s="97"/>
    </row>
    <row r="26" spans="1:16" ht="12.75">
      <c r="A26" s="39"/>
      <c r="B26" s="40" t="s">
        <v>16</v>
      </c>
      <c r="C26" s="41"/>
      <c r="D26" s="42"/>
      <c r="E26" s="42">
        <v>233965</v>
      </c>
      <c r="F26" s="42"/>
      <c r="G26" s="42">
        <v>188447</v>
      </c>
      <c r="H26" s="42"/>
      <c r="I26" s="42">
        <v>136447</v>
      </c>
      <c r="J26" s="42"/>
      <c r="K26" s="42">
        <v>83948</v>
      </c>
      <c r="L26" s="43"/>
      <c r="M26" s="42">
        <v>32447</v>
      </c>
      <c r="N26" s="42"/>
      <c r="O26" s="97"/>
      <c r="P26" s="97"/>
    </row>
    <row r="27" spans="1:16" ht="12.75">
      <c r="A27" s="39">
        <v>10</v>
      </c>
      <c r="B27" s="40" t="s">
        <v>58</v>
      </c>
      <c r="C27" s="41">
        <v>0</v>
      </c>
      <c r="D27" s="42">
        <v>670000</v>
      </c>
      <c r="E27" s="42">
        <v>0</v>
      </c>
      <c r="F27" s="42">
        <v>4840000</v>
      </c>
      <c r="G27" s="42">
        <v>1512500</v>
      </c>
      <c r="H27" s="42">
        <f>F27-G27</f>
        <v>3327500</v>
      </c>
      <c r="I27" s="42">
        <v>1512500</v>
      </c>
      <c r="J27" s="42">
        <f>H27-I27</f>
        <v>1815000</v>
      </c>
      <c r="K27" s="42">
        <v>1512500</v>
      </c>
      <c r="L27" s="42">
        <f>J27-K27</f>
        <v>302500</v>
      </c>
      <c r="M27" s="42">
        <v>302500</v>
      </c>
      <c r="N27" s="42">
        <v>0</v>
      </c>
      <c r="O27" s="98">
        <v>0</v>
      </c>
      <c r="P27" s="98">
        <v>0</v>
      </c>
    </row>
    <row r="28" spans="1:16" ht="12.75">
      <c r="A28" s="39"/>
      <c r="B28" s="40" t="s">
        <v>16</v>
      </c>
      <c r="C28" s="41"/>
      <c r="D28" s="42"/>
      <c r="E28" s="42">
        <v>147562</v>
      </c>
      <c r="F28" s="42"/>
      <c r="G28" s="42">
        <v>230570</v>
      </c>
      <c r="H28" s="42"/>
      <c r="I28" s="42">
        <v>184106</v>
      </c>
      <c r="J28" s="42"/>
      <c r="K28" s="42">
        <v>79085</v>
      </c>
      <c r="L28" s="42"/>
      <c r="M28" s="42">
        <v>4827</v>
      </c>
      <c r="N28" s="42"/>
      <c r="O28" s="97"/>
      <c r="P28" s="97"/>
    </row>
    <row r="29" spans="1:16" ht="12.75">
      <c r="A29" s="34"/>
      <c r="B29" s="45" t="s">
        <v>22</v>
      </c>
      <c r="C29" s="34">
        <f>C7+C9+C11+C13+C15+C17</f>
        <v>3723000</v>
      </c>
      <c r="D29" s="34">
        <f>D7+D9+D11+D13+D15+D17+D19+D21+D23+D25+D27</f>
        <v>15448927</v>
      </c>
      <c r="E29" s="34">
        <f aca="true" t="shared" si="0" ref="E29:O30">E7+E9+E11+E13+E15+E17+E19+E21+E23+E25+E27</f>
        <v>4553527</v>
      </c>
      <c r="F29" s="34">
        <f t="shared" si="0"/>
        <v>16031400</v>
      </c>
      <c r="G29" s="34">
        <f t="shared" si="0"/>
        <v>5631700</v>
      </c>
      <c r="H29" s="34">
        <f t="shared" si="0"/>
        <v>10399700</v>
      </c>
      <c r="I29" s="34">
        <f t="shared" si="0"/>
        <v>4311700</v>
      </c>
      <c r="J29" s="34">
        <f t="shared" si="0"/>
        <v>6088000</v>
      </c>
      <c r="K29" s="34">
        <f t="shared" si="0"/>
        <v>4347700</v>
      </c>
      <c r="L29" s="34">
        <f t="shared" si="0"/>
        <v>1740300</v>
      </c>
      <c r="M29" s="34">
        <f t="shared" si="0"/>
        <v>1601700</v>
      </c>
      <c r="N29" s="34">
        <f t="shared" si="0"/>
        <v>138600</v>
      </c>
      <c r="O29" s="35">
        <f t="shared" si="0"/>
        <v>138600</v>
      </c>
      <c r="P29" s="35">
        <f>P27+P23</f>
        <v>0</v>
      </c>
    </row>
    <row r="30" spans="1:16" ht="12.75">
      <c r="A30" s="32"/>
      <c r="B30" s="38" t="s">
        <v>23</v>
      </c>
      <c r="C30" s="35">
        <f>C8+C10+C12+C14+C16+C18</f>
        <v>356637</v>
      </c>
      <c r="D30" s="35">
        <f>D8+D10+D12+D14+D16+D18</f>
        <v>0</v>
      </c>
      <c r="E30" s="35">
        <f>E8+E10+E12+E14+E16+E18+E20+E22+E24+E26+E28</f>
        <v>1003989</v>
      </c>
      <c r="F30" s="35">
        <f t="shared" si="0"/>
        <v>0</v>
      </c>
      <c r="G30" s="35">
        <f t="shared" si="0"/>
        <v>799794</v>
      </c>
      <c r="H30" s="35">
        <f t="shared" si="0"/>
        <v>0</v>
      </c>
      <c r="I30" s="35">
        <f t="shared" si="0"/>
        <v>521008</v>
      </c>
      <c r="J30" s="35">
        <f t="shared" si="0"/>
        <v>0</v>
      </c>
      <c r="K30" s="35">
        <f t="shared" si="0"/>
        <v>268615</v>
      </c>
      <c r="L30" s="35">
        <f t="shared" si="0"/>
        <v>0</v>
      </c>
      <c r="M30" s="35">
        <f t="shared" si="0"/>
        <v>68781</v>
      </c>
      <c r="N30" s="35">
        <f t="shared" si="0"/>
        <v>0</v>
      </c>
      <c r="O30" s="35">
        <f t="shared" si="0"/>
        <v>2636</v>
      </c>
      <c r="P30" s="99"/>
    </row>
    <row r="31" spans="1:16" ht="12.75">
      <c r="A31" s="32"/>
      <c r="B31" s="38" t="s">
        <v>24</v>
      </c>
      <c r="C31" s="35">
        <v>117300</v>
      </c>
      <c r="D31" s="36"/>
      <c r="E31" s="36">
        <v>117300</v>
      </c>
      <c r="F31" s="36"/>
      <c r="G31" s="36">
        <v>117300</v>
      </c>
      <c r="H31" s="36"/>
      <c r="I31" s="36">
        <v>117300</v>
      </c>
      <c r="J31" s="36"/>
      <c r="K31" s="36">
        <v>117300</v>
      </c>
      <c r="L31" s="37"/>
      <c r="M31" s="36">
        <v>117300</v>
      </c>
      <c r="N31" s="36"/>
      <c r="O31" s="99"/>
      <c r="P31" s="99"/>
    </row>
    <row r="32" spans="1:16" ht="12.75">
      <c r="A32" s="32"/>
      <c r="B32" s="38" t="s">
        <v>25</v>
      </c>
      <c r="C32" s="35">
        <f>C29+C30+C31</f>
        <v>4196937</v>
      </c>
      <c r="D32" s="35">
        <f>D29</f>
        <v>15448927</v>
      </c>
      <c r="E32" s="35">
        <f aca="true" t="shared" si="1" ref="E32:P32">E29+E30+E31</f>
        <v>5674816</v>
      </c>
      <c r="F32" s="35">
        <f t="shared" si="1"/>
        <v>16031400</v>
      </c>
      <c r="G32" s="35">
        <f t="shared" si="1"/>
        <v>6548794</v>
      </c>
      <c r="H32" s="35">
        <f t="shared" si="1"/>
        <v>10399700</v>
      </c>
      <c r="I32" s="35">
        <f t="shared" si="1"/>
        <v>4950008</v>
      </c>
      <c r="J32" s="35">
        <f t="shared" si="1"/>
        <v>6088000</v>
      </c>
      <c r="K32" s="35">
        <f t="shared" si="1"/>
        <v>4733615</v>
      </c>
      <c r="L32" s="35">
        <f t="shared" si="1"/>
        <v>1740300</v>
      </c>
      <c r="M32" s="35">
        <f t="shared" si="1"/>
        <v>1787781</v>
      </c>
      <c r="N32" s="35">
        <f t="shared" si="1"/>
        <v>138600</v>
      </c>
      <c r="O32" s="35">
        <f t="shared" si="1"/>
        <v>141236</v>
      </c>
      <c r="P32" s="35">
        <f t="shared" si="1"/>
        <v>0</v>
      </c>
    </row>
  </sheetData>
  <sheetProtection/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Trzcianki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Bozena Niedzwiedzka</dc:creator>
  <cp:keywords/>
  <dc:description/>
  <cp:lastModifiedBy>Tomasz Witkowski</cp:lastModifiedBy>
  <cp:lastPrinted>2009-11-04T13:30:50Z</cp:lastPrinted>
  <dcterms:created xsi:type="dcterms:W3CDTF">2008-01-09T13:22:23Z</dcterms:created>
  <dcterms:modified xsi:type="dcterms:W3CDTF">2009-11-04T13:59:18Z</dcterms:modified>
  <cp:category/>
  <cp:version/>
  <cp:contentType/>
  <cp:contentStatus/>
</cp:coreProperties>
</file>