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3980" windowHeight="8640" activeTab="0"/>
  </bookViews>
  <sheets>
    <sheet name="proj.b.2010" sheetId="1" r:id="rId1"/>
    <sheet name="pr.budż 2010" sheetId="2" r:id="rId2"/>
  </sheets>
  <definedNames/>
  <calcPr fullCalcOnLoad="1"/>
</workbook>
</file>

<file path=xl/sharedStrings.xml><?xml version="1.0" encoding="utf-8"?>
<sst xmlns="http://schemas.openxmlformats.org/spreadsheetml/2006/main" count="62" uniqueCount="52">
  <si>
    <t>Lp.</t>
  </si>
  <si>
    <t>nazwa</t>
  </si>
  <si>
    <t>stan na 31.12.2009</t>
  </si>
  <si>
    <t>spłata 2010</t>
  </si>
  <si>
    <t>stan na 31.12.2010</t>
  </si>
  <si>
    <t>spłata 2011</t>
  </si>
  <si>
    <t>stan na 31.12.2011</t>
  </si>
  <si>
    <t>spłata  2012</t>
  </si>
  <si>
    <t>stan na 31.12.2012</t>
  </si>
  <si>
    <t>spłata 2013</t>
  </si>
  <si>
    <t>stan na 31.12.2013</t>
  </si>
  <si>
    <t>spłata 2014</t>
  </si>
  <si>
    <t>stan na 31.12.2014</t>
  </si>
  <si>
    <t>odsetki</t>
  </si>
  <si>
    <t>NFOŚ i GW</t>
  </si>
  <si>
    <t>kan. i oczyszczalnia ścieków EBI</t>
  </si>
  <si>
    <t>kredyty drogi 2006</t>
  </si>
  <si>
    <t>kredyty drogi 2008</t>
  </si>
  <si>
    <t>razem kapitał</t>
  </si>
  <si>
    <t>razem odsetki</t>
  </si>
  <si>
    <t>poręczenia</t>
  </si>
  <si>
    <t>ogółem</t>
  </si>
  <si>
    <t>Prognozowane dochody</t>
  </si>
  <si>
    <t>Dochody własne</t>
  </si>
  <si>
    <t>*podatki i opłaty lokalne</t>
  </si>
  <si>
    <t>*dochody z mienia kom.</t>
  </si>
  <si>
    <t>*pozostałe dochody</t>
  </si>
  <si>
    <t>Udziały w podatk.państw.</t>
  </si>
  <si>
    <t>*od osób fizycz.</t>
  </si>
  <si>
    <t>*od osób prawnych</t>
  </si>
  <si>
    <t>Subwencje</t>
  </si>
  <si>
    <t>Dotacje zadania zlecone</t>
  </si>
  <si>
    <t>dotacja - zadania własne</t>
  </si>
  <si>
    <t>pozostałe dotacje</t>
  </si>
  <si>
    <t>Wydatki</t>
  </si>
  <si>
    <t xml:space="preserve">wydatki bieżące </t>
  </si>
  <si>
    <t>wydatki majątkowe</t>
  </si>
  <si>
    <t xml:space="preserve">spłata kredytów , pożyczek </t>
  </si>
  <si>
    <t>razem wydatki i spłata zadłużenia i odsetek</t>
  </si>
  <si>
    <t>przychody</t>
  </si>
  <si>
    <t>nadwyżka budżetowa</t>
  </si>
  <si>
    <t>kredyty i pożyczki</t>
  </si>
  <si>
    <t>Prognozowane dochody i przychody oraz wydatki i obsługa zadłużenia w latach 2009 - 2015</t>
  </si>
  <si>
    <t>spłata 2015</t>
  </si>
  <si>
    <t>stan na 31.12.2015</t>
  </si>
  <si>
    <t>Matejki</t>
  </si>
  <si>
    <t>inwestycje 2009</t>
  </si>
  <si>
    <t>termomodernizacja</t>
  </si>
  <si>
    <t>pokrycie deficytu</t>
  </si>
  <si>
    <t>Siedlisko</t>
  </si>
  <si>
    <t>Prognozowana spłata pożyczek, kredytów , obligacji komunalnych, odsetek  w latach 2010 - 2015</t>
  </si>
  <si>
    <t>niedobór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</si>
</sst>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3" fontId="48" fillId="0" borderId="0" xfId="0" applyNumberFormat="1" applyFont="1" applyAlignment="1">
      <alignment/>
    </xf>
    <xf numFmtId="0" fontId="5" fillId="0" borderId="0" xfId="0" applyFont="1" applyAlignment="1">
      <alignment/>
    </xf>
    <xf numFmtId="0" fontId="48" fillId="0" borderId="0" xfId="0" applyFont="1" applyBorder="1" applyAlignment="1">
      <alignment/>
    </xf>
    <xf numFmtId="3" fontId="48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" fontId="4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vertical="center" wrapText="1"/>
    </xf>
    <xf numFmtId="1" fontId="1" fillId="0" borderId="13" xfId="0" applyNumberFormat="1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8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48" fillId="0" borderId="12" xfId="0" applyFont="1" applyBorder="1" applyAlignment="1">
      <alignment/>
    </xf>
    <xf numFmtId="3" fontId="48" fillId="0" borderId="17" xfId="0" applyNumberFormat="1" applyFont="1" applyBorder="1" applyAlignment="1">
      <alignment/>
    </xf>
    <xf numFmtId="0" fontId="49" fillId="0" borderId="0" xfId="0" applyFont="1" applyBorder="1" applyAlignment="1">
      <alignment/>
    </xf>
    <xf numFmtId="4" fontId="49" fillId="0" borderId="0" xfId="0" applyNumberFormat="1" applyFont="1" applyBorder="1" applyAlignment="1">
      <alignment/>
    </xf>
    <xf numFmtId="10" fontId="49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1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4" fontId="51" fillId="0" borderId="0" xfId="0" applyNumberFormat="1" applyFont="1" applyBorder="1" applyAlignment="1">
      <alignment/>
    </xf>
    <xf numFmtId="0" fontId="50" fillId="0" borderId="18" xfId="0" applyFont="1" applyBorder="1" applyAlignment="1">
      <alignment horizontal="center"/>
    </xf>
    <xf numFmtId="4" fontId="48" fillId="0" borderId="12" xfId="0" applyNumberFormat="1" applyFont="1" applyBorder="1" applyAlignment="1">
      <alignment/>
    </xf>
    <xf numFmtId="3" fontId="52" fillId="0" borderId="0" xfId="0" applyNumberFormat="1" applyFont="1" applyAlignment="1">
      <alignment/>
    </xf>
    <xf numFmtId="3" fontId="52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vertical="center" wrapText="1"/>
    </xf>
    <xf numFmtId="3" fontId="52" fillId="0" borderId="10" xfId="0" applyNumberFormat="1" applyFont="1" applyBorder="1" applyAlignment="1">
      <alignment vertical="center" wrapText="1"/>
    </xf>
    <xf numFmtId="3" fontId="52" fillId="0" borderId="12" xfId="0" applyNumberFormat="1" applyFont="1" applyBorder="1" applyAlignment="1">
      <alignment/>
    </xf>
    <xf numFmtId="3" fontId="52" fillId="0" borderId="12" xfId="0" applyNumberFormat="1" applyFont="1" applyBorder="1" applyAlignment="1">
      <alignment vertical="center"/>
    </xf>
    <xf numFmtId="3" fontId="52" fillId="0" borderId="12" xfId="0" applyNumberFormat="1" applyFont="1" applyBorder="1" applyAlignment="1">
      <alignment horizontal="right"/>
    </xf>
    <xf numFmtId="3" fontId="52" fillId="0" borderId="19" xfId="0" applyNumberFormat="1" applyFont="1" applyBorder="1" applyAlignment="1">
      <alignment vertical="center" wrapText="1"/>
    </xf>
    <xf numFmtId="0" fontId="52" fillId="0" borderId="20" xfId="0" applyFont="1" applyBorder="1" applyAlignment="1">
      <alignment vertical="center"/>
    </xf>
    <xf numFmtId="3" fontId="52" fillId="0" borderId="17" xfId="0" applyNumberFormat="1" applyFont="1" applyBorder="1" applyAlignment="1">
      <alignment/>
    </xf>
    <xf numFmtId="0" fontId="0" fillId="0" borderId="20" xfId="0" applyBorder="1" applyAlignment="1">
      <alignment/>
    </xf>
    <xf numFmtId="3" fontId="52" fillId="0" borderId="17" xfId="0" applyNumberFormat="1" applyFont="1" applyBorder="1" applyAlignment="1">
      <alignment horizontal="center" vertical="center"/>
    </xf>
    <xf numFmtId="3" fontId="52" fillId="0" borderId="17" xfId="0" applyNumberFormat="1" applyFont="1" applyBorder="1" applyAlignment="1">
      <alignment horizontal="center"/>
    </xf>
    <xf numFmtId="4" fontId="52" fillId="0" borderId="20" xfId="0" applyNumberFormat="1" applyFont="1" applyBorder="1" applyAlignment="1">
      <alignment/>
    </xf>
    <xf numFmtId="3" fontId="52" fillId="0" borderId="20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right"/>
    </xf>
    <xf numFmtId="1" fontId="52" fillId="0" borderId="0" xfId="0" applyNumberFormat="1" applyFont="1" applyBorder="1" applyAlignment="1">
      <alignment horizontal="right"/>
    </xf>
    <xf numFmtId="0" fontId="51" fillId="0" borderId="0" xfId="0" applyFont="1" applyAlignment="1">
      <alignment/>
    </xf>
    <xf numFmtId="0" fontId="53" fillId="0" borderId="20" xfId="0" applyFont="1" applyBorder="1" applyAlignment="1">
      <alignment horizontal="center"/>
    </xf>
    <xf numFmtId="3" fontId="5" fillId="0" borderId="21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4" fillId="0" borderId="20" xfId="0" applyNumberFormat="1" applyFont="1" applyBorder="1" applyAlignment="1">
      <alignment/>
    </xf>
    <xf numFmtId="3" fontId="51" fillId="0" borderId="20" xfId="0" applyNumberFormat="1" applyFont="1" applyBorder="1" applyAlignment="1">
      <alignment/>
    </xf>
    <xf numFmtId="3" fontId="48" fillId="0" borderId="20" xfId="0" applyNumberFormat="1" applyFont="1" applyBorder="1" applyAlignment="1">
      <alignment/>
    </xf>
    <xf numFmtId="3" fontId="4" fillId="0" borderId="20" xfId="0" applyNumberFormat="1" applyFont="1" applyFill="1" applyBorder="1" applyAlignment="1">
      <alignment vertical="center" wrapText="1"/>
    </xf>
    <xf numFmtId="3" fontId="53" fillId="0" borderId="20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/>
    </xf>
    <xf numFmtId="4" fontId="48" fillId="0" borderId="17" xfId="0" applyNumberFormat="1" applyFont="1" applyBorder="1" applyAlignment="1">
      <alignment/>
    </xf>
    <xf numFmtId="3" fontId="51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L29" sqref="L29"/>
    </sheetView>
  </sheetViews>
  <sheetFormatPr defaultColWidth="9.00390625" defaultRowHeight="12.75"/>
  <cols>
    <col min="1" max="1" width="4.375" style="12" customWidth="1"/>
    <col min="2" max="2" width="25.00390625" style="12" customWidth="1"/>
    <col min="3" max="9" width="13.375" style="12" customWidth="1"/>
    <col min="10" max="10" width="9.125" style="12" customWidth="1"/>
    <col min="11" max="11" width="8.125" style="15" customWidth="1"/>
    <col min="12" max="12" width="8.375" style="12" customWidth="1"/>
    <col min="13" max="13" width="9.125" style="12" customWidth="1"/>
    <col min="14" max="14" width="8.25390625" style="12" customWidth="1"/>
    <col min="15" max="16384" width="9.125" style="12" customWidth="1"/>
  </cols>
  <sheetData>
    <row r="1" spans="1:9" s="15" customFormat="1" ht="12">
      <c r="A1" s="12"/>
      <c r="B1" s="12"/>
      <c r="C1" s="13"/>
      <c r="D1" s="13"/>
      <c r="E1" s="13"/>
      <c r="F1" s="13"/>
      <c r="G1" s="13"/>
      <c r="I1" s="114"/>
    </row>
    <row r="2" spans="1:15" ht="12.75">
      <c r="A2" s="8"/>
      <c r="B2" s="8"/>
      <c r="C2" s="10"/>
      <c r="D2" s="10"/>
      <c r="E2" s="8"/>
      <c r="F2" s="8"/>
      <c r="G2" s="8"/>
      <c r="H2" s="8"/>
      <c r="I2" s="114"/>
      <c r="J2" s="4"/>
      <c r="K2" s="4"/>
      <c r="L2" s="4"/>
      <c r="M2" s="4"/>
      <c r="N2" s="4"/>
      <c r="O2" s="4"/>
    </row>
    <row r="3" spans="1:15" ht="15">
      <c r="A3" s="8"/>
      <c r="B3" s="14" t="s">
        <v>42</v>
      </c>
      <c r="C3" s="11"/>
      <c r="D3" s="8"/>
      <c r="E3" s="8"/>
      <c r="F3" s="8"/>
      <c r="G3" s="8"/>
      <c r="H3" s="8"/>
      <c r="I3" s="114"/>
      <c r="J3" s="4"/>
      <c r="K3" s="4"/>
      <c r="L3" s="4"/>
      <c r="M3" s="4"/>
      <c r="N3" s="4"/>
      <c r="O3" s="4"/>
    </row>
    <row r="4" spans="1:14" ht="12.75">
      <c r="A4" s="8"/>
      <c r="B4" s="8"/>
      <c r="C4" s="8"/>
      <c r="D4" s="8"/>
      <c r="E4" s="8"/>
      <c r="F4" s="8"/>
      <c r="G4" s="8"/>
      <c r="H4" s="8"/>
      <c r="I4" s="114"/>
      <c r="J4" s="4"/>
      <c r="K4" s="4"/>
      <c r="L4" s="4"/>
      <c r="M4" s="41"/>
      <c r="N4" s="41"/>
    </row>
    <row r="5" spans="1:14" ht="13.5" thickBot="1">
      <c r="A5" s="8"/>
      <c r="B5" s="41"/>
      <c r="C5" s="42"/>
      <c r="D5" s="42"/>
      <c r="E5" s="42"/>
      <c r="F5" s="42"/>
      <c r="G5" s="8"/>
      <c r="H5" s="8"/>
      <c r="I5" s="114"/>
      <c r="J5" s="4"/>
      <c r="K5" s="4"/>
      <c r="L5" s="4"/>
      <c r="M5" s="41"/>
      <c r="N5" s="41"/>
    </row>
    <row r="6" spans="1:14" ht="13.5" thickBot="1">
      <c r="A6" s="43" t="s">
        <v>0</v>
      </c>
      <c r="B6" s="44" t="s">
        <v>1</v>
      </c>
      <c r="C6" s="44">
        <v>2010</v>
      </c>
      <c r="D6" s="44">
        <v>2011</v>
      </c>
      <c r="E6" s="44">
        <v>2012</v>
      </c>
      <c r="F6" s="45">
        <v>2013</v>
      </c>
      <c r="G6" s="94">
        <v>2014</v>
      </c>
      <c r="H6" s="94">
        <v>2015</v>
      </c>
      <c r="I6" s="115"/>
      <c r="J6" s="4"/>
      <c r="K6" s="4"/>
      <c r="L6" s="4"/>
      <c r="M6" s="41"/>
      <c r="N6" s="41"/>
    </row>
    <row r="7" spans="1:14" ht="12.75">
      <c r="A7" s="127" t="s">
        <v>22</v>
      </c>
      <c r="B7" s="127"/>
      <c r="C7" s="46">
        <f aca="true" t="shared" si="0" ref="C7:H7">C8+C12+C15+C16+C17+C18</f>
        <v>57140821</v>
      </c>
      <c r="D7" s="47">
        <f t="shared" si="0"/>
        <v>56830647.35300001</v>
      </c>
      <c r="E7" s="46">
        <f t="shared" si="0"/>
        <v>58390332.611347005</v>
      </c>
      <c r="F7" s="46">
        <f t="shared" si="0"/>
        <v>59740846.07736181</v>
      </c>
      <c r="G7" s="47">
        <f t="shared" si="0"/>
        <v>60935662.99890905</v>
      </c>
      <c r="H7" s="116">
        <f t="shared" si="0"/>
        <v>63009000</v>
      </c>
      <c r="I7" s="117"/>
      <c r="J7" s="4"/>
      <c r="K7" s="4"/>
      <c r="L7" s="4"/>
      <c r="M7" s="41"/>
      <c r="N7" s="41"/>
    </row>
    <row r="8" spans="1:14" ht="12.75">
      <c r="A8" s="48">
        <v>1</v>
      </c>
      <c r="B8" s="49" t="s">
        <v>23</v>
      </c>
      <c r="C8" s="50">
        <f aca="true" t="shared" si="1" ref="C8:H8">C9+C10+C11</f>
        <v>18056367</v>
      </c>
      <c r="D8" s="51">
        <f t="shared" si="1"/>
        <v>16950660.161</v>
      </c>
      <c r="E8" s="50">
        <f t="shared" si="1"/>
        <v>17362000.662699</v>
      </c>
      <c r="F8" s="50">
        <f t="shared" si="1"/>
        <v>17549336.07168948</v>
      </c>
      <c r="G8" s="51">
        <f t="shared" si="1"/>
        <v>17900322.79312327</v>
      </c>
      <c r="H8" s="51">
        <f t="shared" si="1"/>
        <v>18740000</v>
      </c>
      <c r="I8" s="118"/>
      <c r="J8" s="4"/>
      <c r="K8" s="4"/>
      <c r="L8" s="4"/>
      <c r="M8" s="41"/>
      <c r="N8" s="41"/>
    </row>
    <row r="9" spans="1:15" ht="12.75">
      <c r="A9" s="52"/>
      <c r="B9" s="53" t="s">
        <v>24</v>
      </c>
      <c r="C9" s="54">
        <v>11979608</v>
      </c>
      <c r="D9" s="55">
        <f>C9*103%</f>
        <v>12338996.24</v>
      </c>
      <c r="E9" s="54">
        <f>D9*103%</f>
        <v>12709166.1272</v>
      </c>
      <c r="F9" s="54">
        <f>E9*103%</f>
        <v>13090441.111016</v>
      </c>
      <c r="G9" s="71">
        <f>F9*102%</f>
        <v>13352249.93323632</v>
      </c>
      <c r="H9" s="71">
        <v>14200000</v>
      </c>
      <c r="I9" s="119"/>
      <c r="J9" s="4"/>
      <c r="K9" s="4"/>
      <c r="L9" s="2"/>
      <c r="M9" s="1"/>
      <c r="N9" s="2"/>
      <c r="O9" s="2"/>
    </row>
    <row r="10" spans="1:15" ht="12">
      <c r="A10" s="48"/>
      <c r="B10" s="49" t="s">
        <v>25</v>
      </c>
      <c r="C10" s="54">
        <v>5476500</v>
      </c>
      <c r="D10" s="55">
        <v>4000000</v>
      </c>
      <c r="E10" s="54">
        <f>2500000+1163000+366549</f>
        <v>4029549</v>
      </c>
      <c r="F10" s="54">
        <f>3663000+279984-119217</f>
        <v>3823767</v>
      </c>
      <c r="G10" s="71">
        <f>F10*102%</f>
        <v>3900242.34</v>
      </c>
      <c r="H10" s="71">
        <v>3900000</v>
      </c>
      <c r="I10" s="119"/>
      <c r="J10" s="19"/>
      <c r="K10" s="2"/>
      <c r="L10" s="2"/>
      <c r="M10" s="19"/>
      <c r="N10" s="19"/>
      <c r="O10" s="19"/>
    </row>
    <row r="11" spans="1:15" s="15" customFormat="1" ht="12">
      <c r="A11" s="48"/>
      <c r="B11" s="49" t="s">
        <v>26</v>
      </c>
      <c r="C11" s="54">
        <v>600259</v>
      </c>
      <c r="D11" s="55">
        <f>C11*101.9%</f>
        <v>611663.9210000001</v>
      </c>
      <c r="E11" s="54">
        <f>D11*101.9%</f>
        <v>623285.5354990002</v>
      </c>
      <c r="F11" s="54">
        <f>E11*101.9%</f>
        <v>635127.9606734813</v>
      </c>
      <c r="G11" s="71">
        <f>F11*102%</f>
        <v>647830.519886951</v>
      </c>
      <c r="H11" s="71">
        <v>640000</v>
      </c>
      <c r="I11" s="119"/>
      <c r="J11" s="75"/>
      <c r="K11" s="75"/>
      <c r="L11" s="76"/>
      <c r="M11" s="75"/>
      <c r="N11" s="76"/>
      <c r="O11" s="76"/>
    </row>
    <row r="12" spans="1:15" ht="12">
      <c r="A12" s="48">
        <v>2</v>
      </c>
      <c r="B12" s="49" t="s">
        <v>27</v>
      </c>
      <c r="C12" s="57">
        <f aca="true" t="shared" si="2" ref="C12:H12">C13+C14</f>
        <v>10620286</v>
      </c>
      <c r="D12" s="58">
        <f t="shared" si="2"/>
        <v>10875000</v>
      </c>
      <c r="E12" s="57">
        <f t="shared" si="2"/>
        <v>11472250</v>
      </c>
      <c r="F12" s="57">
        <f t="shared" si="2"/>
        <v>12073862.5</v>
      </c>
      <c r="G12" s="58">
        <f t="shared" si="2"/>
        <v>12315339.75</v>
      </c>
      <c r="H12" s="71">
        <f t="shared" si="2"/>
        <v>12600000</v>
      </c>
      <c r="I12" s="120"/>
      <c r="J12" s="2"/>
      <c r="K12" s="2"/>
      <c r="L12" s="2"/>
      <c r="M12" s="77"/>
      <c r="N12" s="2"/>
      <c r="O12" s="2"/>
    </row>
    <row r="13" spans="1:15" ht="12">
      <c r="A13" s="48"/>
      <c r="B13" s="49" t="s">
        <v>28</v>
      </c>
      <c r="C13" s="57">
        <v>9720286</v>
      </c>
      <c r="D13" s="58">
        <f>10230000-300000</f>
        <v>9930000</v>
      </c>
      <c r="E13" s="57">
        <f>10980000-500000</f>
        <v>10480000</v>
      </c>
      <c r="F13" s="54">
        <v>11032000</v>
      </c>
      <c r="G13" s="71">
        <f aca="true" t="shared" si="3" ref="G13:G18">F13*102%</f>
        <v>11252640</v>
      </c>
      <c r="H13" s="71">
        <v>11500000</v>
      </c>
      <c r="I13" s="119"/>
      <c r="J13" s="2"/>
      <c r="K13" s="2"/>
      <c r="L13" s="2"/>
      <c r="M13" s="77"/>
      <c r="N13" s="2"/>
      <c r="O13" s="2"/>
    </row>
    <row r="14" spans="1:15" ht="12">
      <c r="A14" s="48"/>
      <c r="B14" s="49" t="s">
        <v>29</v>
      </c>
      <c r="C14" s="57">
        <v>900000</v>
      </c>
      <c r="D14" s="58">
        <f>C14*105%</f>
        <v>945000</v>
      </c>
      <c r="E14" s="57">
        <f>D14*105%</f>
        <v>992250</v>
      </c>
      <c r="F14" s="54">
        <f>E14*105%</f>
        <v>1041862.5</v>
      </c>
      <c r="G14" s="71">
        <f t="shared" si="3"/>
        <v>1062699.75</v>
      </c>
      <c r="H14" s="71">
        <v>1100000</v>
      </c>
      <c r="I14" s="119"/>
      <c r="J14" s="2"/>
      <c r="K14" s="2"/>
      <c r="L14" s="2"/>
      <c r="M14" s="77"/>
      <c r="N14" s="2"/>
      <c r="O14" s="2"/>
    </row>
    <row r="15" spans="1:15" ht="12">
      <c r="A15" s="48">
        <v>3</v>
      </c>
      <c r="B15" s="49" t="s">
        <v>30</v>
      </c>
      <c r="C15" s="57">
        <v>20274538</v>
      </c>
      <c r="D15" s="58">
        <f aca="true" t="shared" si="4" ref="D15:F18">C15*101.9%</f>
        <v>20659754.222000003</v>
      </c>
      <c r="E15" s="57">
        <f t="shared" si="4"/>
        <v>21052289.552218005</v>
      </c>
      <c r="F15" s="54">
        <f t="shared" si="4"/>
        <v>21452283.05371015</v>
      </c>
      <c r="G15" s="71">
        <f t="shared" si="3"/>
        <v>21881328.714784354</v>
      </c>
      <c r="H15" s="71">
        <v>22241000</v>
      </c>
      <c r="I15" s="119"/>
      <c r="J15" s="2"/>
      <c r="K15" s="2"/>
      <c r="L15" s="2"/>
      <c r="M15" s="77"/>
      <c r="N15" s="2"/>
      <c r="O15" s="2"/>
    </row>
    <row r="16" spans="1:15" ht="12">
      <c r="A16" s="48">
        <v>4</v>
      </c>
      <c r="B16" s="49" t="s">
        <v>31</v>
      </c>
      <c r="C16" s="57">
        <v>6723852</v>
      </c>
      <c r="D16" s="58">
        <f t="shared" si="4"/>
        <v>6851605.188000001</v>
      </c>
      <c r="E16" s="57">
        <f t="shared" si="4"/>
        <v>6981785.686572002</v>
      </c>
      <c r="F16" s="54">
        <f t="shared" si="4"/>
        <v>7114439.614616871</v>
      </c>
      <c r="G16" s="71">
        <f t="shared" si="3"/>
        <v>7256728.406909209</v>
      </c>
      <c r="H16" s="71">
        <v>7800000</v>
      </c>
      <c r="I16" s="119"/>
      <c r="J16" s="2"/>
      <c r="K16" s="2"/>
      <c r="L16" s="2"/>
      <c r="M16" s="77"/>
      <c r="N16" s="2"/>
      <c r="O16" s="2"/>
    </row>
    <row r="17" spans="1:15" ht="12">
      <c r="A17" s="48">
        <v>5</v>
      </c>
      <c r="B17" s="49" t="s">
        <v>32</v>
      </c>
      <c r="C17" s="57">
        <v>1400996</v>
      </c>
      <c r="D17" s="58">
        <f t="shared" si="4"/>
        <v>1427614.924</v>
      </c>
      <c r="E17" s="57">
        <f t="shared" si="4"/>
        <v>1454739.6075560004</v>
      </c>
      <c r="F17" s="54">
        <f t="shared" si="4"/>
        <v>1482379.6600995646</v>
      </c>
      <c r="G17" s="71">
        <f t="shared" si="3"/>
        <v>1512027.253301556</v>
      </c>
      <c r="H17" s="71">
        <v>1562000</v>
      </c>
      <c r="I17" s="119"/>
      <c r="J17" s="2"/>
      <c r="K17" s="2"/>
      <c r="L17" s="2"/>
      <c r="M17" s="77"/>
      <c r="N17" s="2"/>
      <c r="O17" s="2"/>
    </row>
    <row r="18" spans="1:15" ht="12">
      <c r="A18" s="48">
        <v>6</v>
      </c>
      <c r="B18" s="49" t="s">
        <v>33</v>
      </c>
      <c r="C18" s="57">
        <v>64782</v>
      </c>
      <c r="D18" s="57">
        <f t="shared" si="4"/>
        <v>66012.85800000001</v>
      </c>
      <c r="E18" s="57">
        <f t="shared" si="4"/>
        <v>67267.10230200001</v>
      </c>
      <c r="F18" s="54">
        <f t="shared" si="4"/>
        <v>68545.17724573803</v>
      </c>
      <c r="G18" s="71">
        <f t="shared" si="3"/>
        <v>69916.08079065279</v>
      </c>
      <c r="H18" s="71">
        <v>66000</v>
      </c>
      <c r="I18" s="119"/>
      <c r="J18" s="76"/>
      <c r="K18" s="76"/>
      <c r="L18" s="76"/>
      <c r="M18" s="75"/>
      <c r="N18" s="76"/>
      <c r="O18" s="76"/>
    </row>
    <row r="19" spans="1:15" ht="12">
      <c r="A19" s="48"/>
      <c r="B19" s="59" t="s">
        <v>34</v>
      </c>
      <c r="C19" s="57">
        <f aca="true" t="shared" si="5" ref="C19:H19">C20+C21</f>
        <v>64069780</v>
      </c>
      <c r="D19" s="57">
        <f t="shared" si="5"/>
        <v>56895462</v>
      </c>
      <c r="E19" s="57">
        <f t="shared" si="5"/>
        <v>56761160</v>
      </c>
      <c r="F19" s="57">
        <f t="shared" si="5"/>
        <v>56634526</v>
      </c>
      <c r="G19" s="57">
        <f t="shared" si="5"/>
        <v>59788281</v>
      </c>
      <c r="H19" s="58">
        <f t="shared" si="5"/>
        <v>61599914</v>
      </c>
      <c r="I19" s="118"/>
      <c r="J19" s="76"/>
      <c r="K19" s="76"/>
      <c r="L19" s="76"/>
      <c r="M19" s="75"/>
      <c r="N19" s="76"/>
      <c r="O19" s="76"/>
    </row>
    <row r="20" spans="1:15" ht="12">
      <c r="A20" s="48">
        <v>1</v>
      </c>
      <c r="B20" s="49" t="s">
        <v>35</v>
      </c>
      <c r="C20" s="57">
        <v>53520800</v>
      </c>
      <c r="D20" s="58">
        <f>53921368-1000000</f>
        <v>52921368</v>
      </c>
      <c r="E20" s="57">
        <f>55539000-1500000-400000</f>
        <v>53639000</v>
      </c>
      <c r="F20" s="57">
        <v>54205170</v>
      </c>
      <c r="G20" s="71">
        <v>54921325</v>
      </c>
      <c r="H20" s="71">
        <v>55291325</v>
      </c>
      <c r="I20" s="119"/>
      <c r="J20" s="76"/>
      <c r="K20" s="76"/>
      <c r="L20" s="76"/>
      <c r="M20" s="75"/>
      <c r="N20" s="76"/>
      <c r="O20" s="76"/>
    </row>
    <row r="21" spans="1:15" ht="12">
      <c r="A21" s="48">
        <v>2</v>
      </c>
      <c r="B21" s="49" t="s">
        <v>36</v>
      </c>
      <c r="C21" s="57">
        <v>10548980</v>
      </c>
      <c r="D21" s="58">
        <v>3974094</v>
      </c>
      <c r="E21" s="57">
        <v>3122160</v>
      </c>
      <c r="F21" s="57">
        <v>2429356</v>
      </c>
      <c r="G21" s="71">
        <f>2506211+2360745</f>
        <v>4866956</v>
      </c>
      <c r="H21" s="71">
        <f>H7-H20-H22</f>
        <v>6308589</v>
      </c>
      <c r="I21" s="119"/>
      <c r="J21" s="76"/>
      <c r="K21" s="76"/>
      <c r="L21" s="76"/>
      <c r="M21" s="75"/>
      <c r="N21" s="76"/>
      <c r="O21" s="76"/>
    </row>
    <row r="22" spans="1:15" ht="12">
      <c r="A22" s="60">
        <v>3</v>
      </c>
      <c r="B22" s="53" t="s">
        <v>37</v>
      </c>
      <c r="C22" s="61">
        <v>4553527</v>
      </c>
      <c r="D22" s="62">
        <v>6900700</v>
      </c>
      <c r="E22" s="61">
        <v>5580700</v>
      </c>
      <c r="F22" s="61">
        <v>5616700</v>
      </c>
      <c r="G22" s="71">
        <v>2870700</v>
      </c>
      <c r="H22" s="71">
        <v>1409086</v>
      </c>
      <c r="I22" s="121"/>
      <c r="J22" s="76"/>
      <c r="K22" s="76"/>
      <c r="L22" s="76"/>
      <c r="M22" s="75"/>
      <c r="N22" s="76"/>
      <c r="O22" s="76"/>
    </row>
    <row r="23" spans="1:15" ht="24">
      <c r="A23" s="63"/>
      <c r="B23" s="64" t="s">
        <v>38</v>
      </c>
      <c r="C23" s="65">
        <f aca="true" t="shared" si="6" ref="C23:H23">C20+C21+C22</f>
        <v>68623307</v>
      </c>
      <c r="D23" s="66">
        <f t="shared" si="6"/>
        <v>63796162</v>
      </c>
      <c r="E23" s="65">
        <f t="shared" si="6"/>
        <v>62341860</v>
      </c>
      <c r="F23" s="65">
        <f t="shared" si="6"/>
        <v>62251226</v>
      </c>
      <c r="G23" s="66">
        <f t="shared" si="6"/>
        <v>62658981</v>
      </c>
      <c r="H23" s="66">
        <f t="shared" si="6"/>
        <v>63009000</v>
      </c>
      <c r="I23" s="122"/>
      <c r="J23" s="76"/>
      <c r="K23" s="76"/>
      <c r="L23" s="76"/>
      <c r="M23" s="75"/>
      <c r="N23" s="76"/>
      <c r="O23" s="76"/>
    </row>
    <row r="24" spans="1:15" ht="12">
      <c r="A24" s="67"/>
      <c r="B24" s="59" t="s">
        <v>39</v>
      </c>
      <c r="C24" s="68">
        <f aca="true" t="shared" si="7" ref="C24:H24">C23-C7</f>
        <v>11482486</v>
      </c>
      <c r="D24" s="68">
        <f t="shared" si="7"/>
        <v>6965514.646999992</v>
      </c>
      <c r="E24" s="68">
        <f t="shared" si="7"/>
        <v>3951527.388652995</v>
      </c>
      <c r="F24" s="68">
        <f t="shared" si="7"/>
        <v>2510379.922638193</v>
      </c>
      <c r="G24" s="68">
        <f t="shared" si="7"/>
        <v>1723318.0010909513</v>
      </c>
      <c r="H24" s="69">
        <f t="shared" si="7"/>
        <v>0</v>
      </c>
      <c r="I24" s="123"/>
      <c r="J24" s="76"/>
      <c r="K24" s="76"/>
      <c r="L24" s="76"/>
      <c r="M24" s="76"/>
      <c r="N24" s="76"/>
      <c r="O24" s="76"/>
    </row>
    <row r="25" spans="1:15" ht="12">
      <c r="A25" s="70"/>
      <c r="B25" s="70" t="s">
        <v>40</v>
      </c>
      <c r="C25" s="56"/>
      <c r="D25" s="71"/>
      <c r="E25" s="56"/>
      <c r="F25" s="56"/>
      <c r="G25" s="71"/>
      <c r="H25" s="124"/>
      <c r="I25" s="119"/>
      <c r="J25" s="76"/>
      <c r="K25" s="76"/>
      <c r="L25" s="76"/>
      <c r="M25" s="76"/>
      <c r="N25" s="76"/>
      <c r="O25" s="76"/>
    </row>
    <row r="26" spans="1:15" ht="12">
      <c r="A26" s="70"/>
      <c r="B26" s="70" t="s">
        <v>41</v>
      </c>
      <c r="C26" s="56"/>
      <c r="D26" s="71"/>
      <c r="E26" s="56"/>
      <c r="F26" s="56"/>
      <c r="G26" s="71"/>
      <c r="H26" s="95"/>
      <c r="I26" s="119"/>
      <c r="J26" s="39"/>
      <c r="K26" s="39"/>
      <c r="L26" s="39"/>
      <c r="M26" s="39"/>
      <c r="N26" s="39"/>
      <c r="O26" s="40"/>
    </row>
    <row r="27" spans="3:15" ht="12">
      <c r="C27" s="13"/>
      <c r="D27" s="13"/>
      <c r="E27" s="13"/>
      <c r="F27" s="13"/>
      <c r="G27" s="13"/>
      <c r="H27" s="15"/>
      <c r="I27" s="125"/>
      <c r="J27" s="40"/>
      <c r="K27" s="40"/>
      <c r="L27" s="40"/>
      <c r="M27" s="40"/>
      <c r="N27" s="40"/>
      <c r="O27" s="40"/>
    </row>
    <row r="28" spans="1:15" ht="12">
      <c r="A28" s="3"/>
      <c r="B28" s="7"/>
      <c r="C28" s="39"/>
      <c r="D28" s="40"/>
      <c r="E28" s="2"/>
      <c r="F28" s="2"/>
      <c r="G28" s="2"/>
      <c r="H28" s="2"/>
      <c r="I28" s="2"/>
      <c r="J28" s="2"/>
      <c r="K28" s="2"/>
      <c r="L28" s="2"/>
      <c r="M28" s="77"/>
      <c r="N28" s="2"/>
      <c r="O28" s="2"/>
    </row>
    <row r="29" spans="1:15" ht="12">
      <c r="A29" s="3"/>
      <c r="B29" s="7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1:15" ht="12">
      <c r="A30" s="3"/>
      <c r="B30" s="7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1:15" ht="12">
      <c r="A31" s="3"/>
      <c r="B31" s="7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15" ht="12">
      <c r="A32" s="3"/>
      <c r="B32" s="7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</row>
    <row r="34" spans="3:8" ht="12">
      <c r="C34" s="13"/>
      <c r="D34" s="13"/>
      <c r="E34" s="13"/>
      <c r="F34" s="13"/>
      <c r="G34" s="13"/>
      <c r="H34" s="13"/>
    </row>
    <row r="35" spans="3:8" ht="12">
      <c r="C35" s="13"/>
      <c r="D35" s="13"/>
      <c r="E35" s="13"/>
      <c r="F35" s="13"/>
      <c r="G35" s="41"/>
      <c r="H35" s="41"/>
    </row>
    <row r="36" spans="3:8" ht="12">
      <c r="C36" s="13"/>
      <c r="D36" s="13"/>
      <c r="E36" s="13"/>
      <c r="F36" s="13"/>
      <c r="G36" s="41"/>
      <c r="H36" s="41"/>
    </row>
    <row r="37" spans="7:8" ht="12">
      <c r="G37" s="41"/>
      <c r="H37" s="41"/>
    </row>
    <row r="39" spans="3:6" ht="12">
      <c r="C39" s="13"/>
      <c r="D39" s="13"/>
      <c r="E39" s="13"/>
      <c r="F39" s="13"/>
    </row>
    <row r="40" spans="2:5" ht="15">
      <c r="B40" s="78"/>
      <c r="C40" s="79"/>
      <c r="D40" s="79"/>
      <c r="E40" s="80"/>
    </row>
    <row r="41" spans="3:4" ht="12">
      <c r="C41" s="13"/>
      <c r="D41" s="13"/>
    </row>
    <row r="42" spans="2:8" ht="12">
      <c r="B42" s="41"/>
      <c r="C42" s="42"/>
      <c r="D42" s="42"/>
      <c r="E42" s="42"/>
      <c r="F42" s="42"/>
      <c r="G42" s="42"/>
      <c r="H42" s="42"/>
    </row>
    <row r="43" spans="1:9" ht="12">
      <c r="A43" s="81"/>
      <c r="B43" s="81"/>
      <c r="C43" s="81"/>
      <c r="D43" s="81"/>
      <c r="E43" s="81"/>
      <c r="F43" s="81"/>
      <c r="G43" s="81"/>
      <c r="H43" s="81"/>
      <c r="I43" s="82"/>
    </row>
    <row r="44" spans="1:9" ht="12">
      <c r="A44" s="126"/>
      <c r="B44" s="126"/>
      <c r="C44" s="83"/>
      <c r="D44" s="83"/>
      <c r="E44" s="83"/>
      <c r="F44" s="83"/>
      <c r="G44" s="83"/>
      <c r="H44" s="83"/>
      <c r="I44" s="83"/>
    </row>
    <row r="45" spans="1:9" ht="12">
      <c r="A45" s="84"/>
      <c r="B45" s="41"/>
      <c r="C45" s="42"/>
      <c r="D45" s="42"/>
      <c r="E45" s="42"/>
      <c r="F45" s="42"/>
      <c r="G45" s="42"/>
      <c r="H45" s="42"/>
      <c r="I45" s="42"/>
    </row>
    <row r="46" spans="1:9" ht="12">
      <c r="A46" s="85"/>
      <c r="B46" s="86"/>
      <c r="C46" s="87"/>
      <c r="D46" s="87"/>
      <c r="E46" s="87"/>
      <c r="F46" s="87"/>
      <c r="G46" s="87"/>
      <c r="H46" s="87"/>
      <c r="I46" s="13"/>
    </row>
    <row r="47" spans="1:9" ht="12">
      <c r="A47" s="84"/>
      <c r="B47" s="41"/>
      <c r="C47" s="87"/>
      <c r="D47" s="87"/>
      <c r="E47" s="87"/>
      <c r="F47" s="87"/>
      <c r="G47" s="87"/>
      <c r="H47" s="87"/>
      <c r="I47" s="13"/>
    </row>
    <row r="48" spans="1:9" ht="12">
      <c r="A48" s="84"/>
      <c r="B48" s="41"/>
      <c r="C48" s="42"/>
      <c r="D48" s="42"/>
      <c r="E48" s="87"/>
      <c r="F48" s="87"/>
      <c r="G48" s="87"/>
      <c r="H48" s="87"/>
      <c r="I48" s="13"/>
    </row>
    <row r="49" spans="1:9" ht="12">
      <c r="A49" s="84"/>
      <c r="B49" s="41"/>
      <c r="C49" s="42"/>
      <c r="D49" s="42"/>
      <c r="E49" s="42"/>
      <c r="F49" s="42"/>
      <c r="G49" s="42"/>
      <c r="H49" s="42"/>
      <c r="I49" s="42"/>
    </row>
    <row r="50" spans="1:9" ht="12">
      <c r="A50" s="84"/>
      <c r="B50" s="41"/>
      <c r="C50" s="42"/>
      <c r="D50" s="42"/>
      <c r="E50" s="42"/>
      <c r="F50" s="42"/>
      <c r="G50" s="42"/>
      <c r="H50" s="87"/>
      <c r="I50" s="13"/>
    </row>
    <row r="51" spans="1:9" ht="12">
      <c r="A51" s="84"/>
      <c r="B51" s="41"/>
      <c r="C51" s="42"/>
      <c r="D51" s="42"/>
      <c r="E51" s="42"/>
      <c r="F51" s="42"/>
      <c r="G51" s="42"/>
      <c r="H51" s="87"/>
      <c r="I51" s="13"/>
    </row>
    <row r="52" spans="1:9" ht="12">
      <c r="A52" s="84"/>
      <c r="B52" s="41"/>
      <c r="C52" s="42"/>
      <c r="D52" s="42"/>
      <c r="E52" s="42"/>
      <c r="F52" s="42"/>
      <c r="G52" s="42"/>
      <c r="H52" s="87"/>
      <c r="I52" s="13"/>
    </row>
    <row r="53" spans="1:9" ht="12">
      <c r="A53" s="84"/>
      <c r="B53" s="41"/>
      <c r="C53" s="42"/>
      <c r="D53" s="42"/>
      <c r="E53" s="42"/>
      <c r="F53" s="42"/>
      <c r="G53" s="42"/>
      <c r="H53" s="87"/>
      <c r="I53" s="13"/>
    </row>
    <row r="54" spans="1:9" ht="12">
      <c r="A54" s="84"/>
      <c r="B54" s="41"/>
      <c r="C54" s="42"/>
      <c r="D54" s="42"/>
      <c r="E54" s="42"/>
      <c r="F54" s="42"/>
      <c r="G54" s="42"/>
      <c r="H54" s="87"/>
      <c r="I54" s="13"/>
    </row>
    <row r="55" spans="1:9" ht="12">
      <c r="A55" s="84"/>
      <c r="B55" s="41"/>
      <c r="C55" s="42"/>
      <c r="D55" s="42"/>
      <c r="E55" s="42"/>
      <c r="F55" s="42"/>
      <c r="G55" s="42"/>
      <c r="H55" s="87"/>
      <c r="I55" s="13"/>
    </row>
    <row r="56" spans="1:9" ht="12">
      <c r="A56" s="84"/>
      <c r="B56" s="80"/>
      <c r="C56" s="42"/>
      <c r="D56" s="42"/>
      <c r="E56" s="42"/>
      <c r="F56" s="42"/>
      <c r="G56" s="42"/>
      <c r="H56" s="42"/>
      <c r="I56" s="42"/>
    </row>
    <row r="57" spans="1:9" ht="12">
      <c r="A57" s="84"/>
      <c r="B57" s="41"/>
      <c r="C57" s="42"/>
      <c r="D57" s="42"/>
      <c r="E57" s="42"/>
      <c r="F57" s="42"/>
      <c r="G57" s="42"/>
      <c r="H57" s="42"/>
      <c r="I57" s="13"/>
    </row>
    <row r="58" spans="1:9" ht="12">
      <c r="A58" s="84"/>
      <c r="B58" s="41"/>
      <c r="C58" s="42"/>
      <c r="D58" s="42"/>
      <c r="E58" s="42"/>
      <c r="F58" s="42"/>
      <c r="G58" s="42"/>
      <c r="H58" s="42"/>
      <c r="I58" s="13"/>
    </row>
    <row r="59" spans="1:9" ht="12">
      <c r="A59" s="88"/>
      <c r="B59" s="86"/>
      <c r="C59" s="89"/>
      <c r="D59" s="89"/>
      <c r="E59" s="89"/>
      <c r="F59" s="89"/>
      <c r="G59" s="89"/>
      <c r="H59" s="89"/>
      <c r="I59" s="13"/>
    </row>
    <row r="60" spans="1:9" ht="12">
      <c r="A60" s="90"/>
      <c r="B60" s="91"/>
      <c r="C60" s="92"/>
      <c r="D60" s="92"/>
      <c r="E60" s="92"/>
      <c r="F60" s="92"/>
      <c r="G60" s="92"/>
      <c r="H60" s="92"/>
      <c r="I60" s="92"/>
    </row>
    <row r="61" spans="1:9" ht="12">
      <c r="A61" s="81"/>
      <c r="B61" s="80"/>
      <c r="C61" s="79"/>
      <c r="D61" s="79"/>
      <c r="E61" s="79"/>
      <c r="F61" s="79"/>
      <c r="G61" s="79"/>
      <c r="H61" s="79"/>
      <c r="I61" s="13"/>
    </row>
    <row r="62" spans="3:9" ht="12">
      <c r="C62" s="13"/>
      <c r="D62" s="13"/>
      <c r="E62" s="13"/>
      <c r="F62" s="13"/>
      <c r="G62" s="13"/>
      <c r="H62" s="13"/>
      <c r="I62" s="13"/>
    </row>
    <row r="63" spans="3:9" ht="12">
      <c r="C63" s="13"/>
      <c r="D63" s="13"/>
      <c r="E63" s="13"/>
      <c r="F63" s="13"/>
      <c r="G63" s="13"/>
      <c r="H63" s="13"/>
      <c r="I63" s="13"/>
    </row>
    <row r="64" spans="3:8" ht="12">
      <c r="C64" s="13"/>
      <c r="D64" s="13"/>
      <c r="E64" s="13"/>
      <c r="F64" s="13"/>
      <c r="G64" s="13"/>
      <c r="H64" s="13"/>
    </row>
    <row r="65" spans="1:9" ht="12">
      <c r="A65" s="72"/>
      <c r="B65" s="72"/>
      <c r="C65" s="73"/>
      <c r="D65" s="73"/>
      <c r="E65" s="73"/>
      <c r="F65" s="74"/>
      <c r="G65" s="74"/>
      <c r="H65" s="74"/>
      <c r="I65" s="72"/>
    </row>
    <row r="66" spans="1:9" ht="12">
      <c r="A66" s="15"/>
      <c r="B66" s="15"/>
      <c r="C66" s="15"/>
      <c r="D66" s="15"/>
      <c r="E66" s="15"/>
      <c r="F66" s="73"/>
      <c r="G66" s="15"/>
      <c r="H66" s="73"/>
      <c r="I66" s="73"/>
    </row>
  </sheetData>
  <sheetProtection/>
  <mergeCells count="2">
    <mergeCell ref="A44:B44"/>
    <mergeCell ref="A7:B7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N3" sqref="N3"/>
    </sheetView>
  </sheetViews>
  <sheetFormatPr defaultColWidth="9.00390625" defaultRowHeight="12.75"/>
  <cols>
    <col min="1" max="1" width="3.875" style="4" customWidth="1"/>
    <col min="2" max="2" width="16.125" style="4" customWidth="1"/>
    <col min="3" max="3" width="10.375" style="4" customWidth="1"/>
    <col min="4" max="4" width="10.25390625" style="4" customWidth="1"/>
    <col min="5" max="5" width="10.625" style="4" customWidth="1"/>
    <col min="6" max="6" width="11.00390625" style="4" customWidth="1"/>
    <col min="7" max="7" width="9.875" style="4" customWidth="1"/>
    <col min="8" max="8" width="10.25390625" style="4" customWidth="1"/>
    <col min="9" max="9" width="9.625" style="4" customWidth="1"/>
    <col min="10" max="17" width="9.125" style="4" customWidth="1"/>
    <col min="18" max="18" width="9.125" style="93" customWidth="1"/>
    <col min="19" max="16384" width="9.125" style="4" customWidth="1"/>
  </cols>
  <sheetData>
    <row r="1" spans="1:16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ht="12.75">
      <c r="A2"/>
      <c r="B2"/>
      <c r="C2"/>
      <c r="D2"/>
      <c r="E2"/>
      <c r="F2"/>
      <c r="G2"/>
      <c r="H2"/>
      <c r="I2"/>
      <c r="J2"/>
      <c r="K2" s="9"/>
      <c r="L2" s="9"/>
      <c r="M2"/>
      <c r="N2"/>
      <c r="O2"/>
      <c r="P2"/>
    </row>
    <row r="3" spans="3:16" ht="12.75">
      <c r="C3" s="6" t="s">
        <v>50</v>
      </c>
      <c r="D3" s="5"/>
      <c r="J3" s="2"/>
      <c r="K3" s="1"/>
      <c r="L3" s="2"/>
      <c r="M3" s="2"/>
      <c r="N3" s="96"/>
      <c r="O3" s="96"/>
      <c r="P3"/>
    </row>
    <row r="4" spans="1:16" ht="13.5" thickBot="1">
      <c r="A4" s="16"/>
      <c r="B4" s="17"/>
      <c r="C4" s="18"/>
      <c r="D4" s="19"/>
      <c r="E4" s="19"/>
      <c r="F4" s="19"/>
      <c r="G4" s="19"/>
      <c r="H4" s="19"/>
      <c r="I4" s="2"/>
      <c r="J4" s="2"/>
      <c r="K4" s="19"/>
      <c r="L4" s="19"/>
      <c r="M4" s="19"/>
      <c r="N4" s="97"/>
      <c r="O4" s="96"/>
      <c r="P4"/>
    </row>
    <row r="5" spans="1:16" ht="23.25" thickBot="1">
      <c r="A5" s="20" t="s">
        <v>0</v>
      </c>
      <c r="B5" s="21" t="s">
        <v>1</v>
      </c>
      <c r="C5" s="22" t="s">
        <v>2</v>
      </c>
      <c r="D5" s="23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25" t="s">
        <v>9</v>
      </c>
      <c r="K5" s="24" t="s">
        <v>10</v>
      </c>
      <c r="L5" s="25" t="s">
        <v>11</v>
      </c>
      <c r="M5" s="98" t="s">
        <v>12</v>
      </c>
      <c r="N5" s="99" t="s">
        <v>43</v>
      </c>
      <c r="O5" s="103" t="s">
        <v>44</v>
      </c>
      <c r="P5" s="104"/>
    </row>
    <row r="6" spans="1:16" ht="12.75">
      <c r="A6" s="26">
        <v>1</v>
      </c>
      <c r="B6" s="32" t="s">
        <v>14</v>
      </c>
      <c r="C6" s="30">
        <v>2036000</v>
      </c>
      <c r="D6" s="30">
        <v>500000</v>
      </c>
      <c r="E6" s="30">
        <f>C6-D6</f>
        <v>1536000</v>
      </c>
      <c r="F6" s="30">
        <v>500000</v>
      </c>
      <c r="G6" s="30">
        <f>E6-F6</f>
        <v>1036000</v>
      </c>
      <c r="H6" s="30">
        <v>500000</v>
      </c>
      <c r="I6" s="30">
        <f>G6-H6</f>
        <v>536000</v>
      </c>
      <c r="J6" s="30">
        <v>536000</v>
      </c>
      <c r="K6" s="31">
        <f>I6-J6</f>
        <v>0</v>
      </c>
      <c r="L6" s="30">
        <v>0</v>
      </c>
      <c r="M6" s="30">
        <v>0</v>
      </c>
      <c r="N6" s="100"/>
      <c r="O6" s="105"/>
      <c r="P6" s="106"/>
    </row>
    <row r="7" spans="1:16" ht="12.75">
      <c r="A7" s="26"/>
      <c r="B7" s="27" t="s">
        <v>13</v>
      </c>
      <c r="C7" s="30">
        <v>0</v>
      </c>
      <c r="D7" s="30">
        <v>9783</v>
      </c>
      <c r="E7" s="30">
        <v>0</v>
      </c>
      <c r="F7" s="30">
        <v>9783</v>
      </c>
      <c r="G7" s="30">
        <v>0</v>
      </c>
      <c r="H7" s="30">
        <v>7208</v>
      </c>
      <c r="I7" s="30">
        <v>0</v>
      </c>
      <c r="J7" s="30">
        <v>4606</v>
      </c>
      <c r="K7" s="31">
        <v>0</v>
      </c>
      <c r="L7" s="30">
        <v>0</v>
      </c>
      <c r="M7" s="30">
        <v>0</v>
      </c>
      <c r="N7" s="100"/>
      <c r="O7" s="105"/>
      <c r="P7" s="106"/>
    </row>
    <row r="8" spans="1:16" ht="12.75">
      <c r="A8" s="26">
        <v>2</v>
      </c>
      <c r="B8" s="32" t="s">
        <v>15</v>
      </c>
      <c r="C8" s="30">
        <v>1330000</v>
      </c>
      <c r="D8" s="30">
        <v>1000000</v>
      </c>
      <c r="E8" s="30">
        <f>C8-D8</f>
        <v>330000</v>
      </c>
      <c r="F8" s="30">
        <v>330000</v>
      </c>
      <c r="G8" s="30">
        <f>E8-F8</f>
        <v>0</v>
      </c>
      <c r="H8" s="30"/>
      <c r="I8" s="30"/>
      <c r="J8" s="30"/>
      <c r="K8" s="31">
        <v>0</v>
      </c>
      <c r="L8" s="30"/>
      <c r="M8" s="30"/>
      <c r="N8" s="100"/>
      <c r="O8" s="105"/>
      <c r="P8" s="106"/>
    </row>
    <row r="9" spans="1:16" ht="12.75">
      <c r="A9" s="26"/>
      <c r="B9" s="27" t="s">
        <v>13</v>
      </c>
      <c r="C9" s="30">
        <v>0</v>
      </c>
      <c r="D9" s="30">
        <f>100538-20000</f>
        <v>80538</v>
      </c>
      <c r="E9" s="30">
        <v>0</v>
      </c>
      <c r="F9" s="30">
        <v>33586</v>
      </c>
      <c r="G9" s="30">
        <v>0</v>
      </c>
      <c r="H9" s="30">
        <v>0</v>
      </c>
      <c r="I9" s="30">
        <v>0</v>
      </c>
      <c r="J9" s="30">
        <v>0</v>
      </c>
      <c r="K9" s="31">
        <v>0</v>
      </c>
      <c r="L9" s="30">
        <v>0</v>
      </c>
      <c r="M9" s="30">
        <v>0</v>
      </c>
      <c r="N9" s="100"/>
      <c r="O9" s="105"/>
      <c r="P9" s="106"/>
    </row>
    <row r="10" spans="1:16" ht="12.75">
      <c r="A10" s="33">
        <v>3</v>
      </c>
      <c r="B10" s="34" t="s">
        <v>16</v>
      </c>
      <c r="C10" s="35">
        <v>23927</v>
      </c>
      <c r="D10" s="35">
        <v>23927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6">
        <v>0</v>
      </c>
      <c r="L10" s="35">
        <v>0</v>
      </c>
      <c r="M10" s="35">
        <v>0</v>
      </c>
      <c r="N10" s="100"/>
      <c r="O10" s="105"/>
      <c r="P10" s="106"/>
    </row>
    <row r="11" spans="1:16" ht="12.75">
      <c r="A11" s="33"/>
      <c r="B11" s="37" t="s">
        <v>13</v>
      </c>
      <c r="C11" s="35">
        <v>0</v>
      </c>
      <c r="D11" s="35">
        <v>658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6">
        <v>0</v>
      </c>
      <c r="L11" s="35">
        <v>0</v>
      </c>
      <c r="M11" s="35">
        <v>0</v>
      </c>
      <c r="N11" s="100"/>
      <c r="O11" s="105"/>
      <c r="P11" s="106"/>
    </row>
    <row r="12" spans="1:16" ht="12.75">
      <c r="A12" s="33">
        <v>4</v>
      </c>
      <c r="B12" s="34" t="s">
        <v>17</v>
      </c>
      <c r="C12" s="35">
        <v>1970000</v>
      </c>
      <c r="D12" s="35">
        <v>980000</v>
      </c>
      <c r="E12" s="35">
        <f>C12-D12</f>
        <v>990000</v>
      </c>
      <c r="F12" s="35">
        <v>990000</v>
      </c>
      <c r="G12" s="35">
        <f>E12-F12</f>
        <v>0</v>
      </c>
      <c r="H12" s="35">
        <v>0</v>
      </c>
      <c r="I12" s="35">
        <v>0</v>
      </c>
      <c r="J12" s="35">
        <v>0</v>
      </c>
      <c r="K12" s="36">
        <v>0</v>
      </c>
      <c r="L12" s="35">
        <v>0</v>
      </c>
      <c r="M12" s="35">
        <v>0</v>
      </c>
      <c r="N12" s="100"/>
      <c r="O12" s="105"/>
      <c r="P12" s="106"/>
    </row>
    <row r="13" spans="1:16" ht="12.75">
      <c r="A13" s="33"/>
      <c r="B13" s="34" t="s">
        <v>13</v>
      </c>
      <c r="C13" s="35"/>
      <c r="D13" s="35">
        <f>104043-20000</f>
        <v>84043</v>
      </c>
      <c r="E13" s="35"/>
      <c r="F13" s="35">
        <v>51128</v>
      </c>
      <c r="G13" s="35">
        <v>0</v>
      </c>
      <c r="H13" s="35">
        <v>0</v>
      </c>
      <c r="I13" s="35">
        <v>0</v>
      </c>
      <c r="J13" s="35">
        <v>0</v>
      </c>
      <c r="K13" s="36">
        <v>0</v>
      </c>
      <c r="L13" s="35">
        <v>0</v>
      </c>
      <c r="M13" s="35">
        <v>0</v>
      </c>
      <c r="N13" s="100"/>
      <c r="O13" s="105"/>
      <c r="P13" s="106"/>
    </row>
    <row r="14" spans="1:16" ht="12.75">
      <c r="A14" s="33">
        <v>5</v>
      </c>
      <c r="B14" s="34" t="s">
        <v>45</v>
      </c>
      <c r="C14" s="35">
        <v>500000</v>
      </c>
      <c r="D14" s="35">
        <v>125000</v>
      </c>
      <c r="E14" s="35">
        <f>C14-D14</f>
        <v>375000</v>
      </c>
      <c r="F14" s="35">
        <v>125000</v>
      </c>
      <c r="G14" s="35">
        <f>E14-F14</f>
        <v>250000</v>
      </c>
      <c r="H14" s="35">
        <v>125000</v>
      </c>
      <c r="I14" s="35">
        <f>G14-H14</f>
        <v>125000</v>
      </c>
      <c r="J14" s="35">
        <v>125000</v>
      </c>
      <c r="K14" s="36"/>
      <c r="L14" s="35"/>
      <c r="M14" s="35"/>
      <c r="N14" s="100"/>
      <c r="O14" s="105"/>
      <c r="P14" s="106"/>
    </row>
    <row r="15" spans="1:16" ht="12.75">
      <c r="A15" s="33"/>
      <c r="B15" s="34" t="s">
        <v>13</v>
      </c>
      <c r="C15" s="35"/>
      <c r="D15" s="35">
        <v>17014</v>
      </c>
      <c r="E15" s="35"/>
      <c r="F15" s="35">
        <v>12110</v>
      </c>
      <c r="G15" s="35"/>
      <c r="H15" s="35">
        <v>7096</v>
      </c>
      <c r="I15" s="35"/>
      <c r="J15" s="35">
        <v>2083</v>
      </c>
      <c r="K15" s="36"/>
      <c r="L15" s="35"/>
      <c r="M15" s="35"/>
      <c r="N15" s="100"/>
      <c r="O15" s="105"/>
      <c r="P15" s="106"/>
    </row>
    <row r="16" spans="1:16" ht="12.75">
      <c r="A16" s="33">
        <v>6</v>
      </c>
      <c r="B16" s="34" t="s">
        <v>46</v>
      </c>
      <c r="C16" s="35">
        <v>3500000</v>
      </c>
      <c r="D16" s="35">
        <v>875000</v>
      </c>
      <c r="E16" s="35">
        <f>C16-D16</f>
        <v>2625000</v>
      </c>
      <c r="F16" s="35">
        <v>875000</v>
      </c>
      <c r="G16" s="35">
        <f>E16-F16</f>
        <v>1750000</v>
      </c>
      <c r="H16" s="35">
        <v>875000</v>
      </c>
      <c r="I16" s="35">
        <f>G16-H16</f>
        <v>875000</v>
      </c>
      <c r="J16" s="35">
        <v>875000</v>
      </c>
      <c r="K16" s="36"/>
      <c r="L16" s="35"/>
      <c r="M16" s="35"/>
      <c r="N16" s="100"/>
      <c r="O16" s="105"/>
      <c r="P16" s="106"/>
    </row>
    <row r="17" spans="1:16" ht="12.75">
      <c r="A17" s="33"/>
      <c r="B17" s="34"/>
      <c r="C17" s="35">
        <v>0</v>
      </c>
      <c r="D17" s="35">
        <v>247079</v>
      </c>
      <c r="E17" s="35"/>
      <c r="F17" s="35">
        <v>137831</v>
      </c>
      <c r="G17" s="35"/>
      <c r="H17" s="35">
        <v>84756</v>
      </c>
      <c r="I17" s="35"/>
      <c r="J17" s="35">
        <v>32831</v>
      </c>
      <c r="K17" s="36"/>
      <c r="L17" s="35"/>
      <c r="M17" s="35"/>
      <c r="N17" s="100"/>
      <c r="O17" s="105"/>
      <c r="P17" s="106"/>
    </row>
    <row r="18" spans="1:16" ht="12.75">
      <c r="A18" s="33">
        <v>7</v>
      </c>
      <c r="B18" s="34" t="s">
        <v>47</v>
      </c>
      <c r="C18" s="35">
        <v>1419000</v>
      </c>
      <c r="D18" s="35">
        <v>249600</v>
      </c>
      <c r="E18" s="35">
        <f>C18-D18+966000</f>
        <v>2135400</v>
      </c>
      <c r="F18" s="35">
        <v>499200</v>
      </c>
      <c r="G18" s="35">
        <f>E18-F18</f>
        <v>1636200</v>
      </c>
      <c r="H18" s="35">
        <v>499200</v>
      </c>
      <c r="I18" s="35">
        <f>G18-H18</f>
        <v>1137000</v>
      </c>
      <c r="J18" s="35">
        <v>499200</v>
      </c>
      <c r="K18" s="35">
        <f>I18-J18</f>
        <v>637800</v>
      </c>
      <c r="L18" s="35">
        <v>499200</v>
      </c>
      <c r="M18" s="35">
        <f>K18-L18</f>
        <v>138600</v>
      </c>
      <c r="N18" s="101">
        <v>138600</v>
      </c>
      <c r="O18" s="107">
        <f>M18-N18</f>
        <v>0</v>
      </c>
      <c r="P18" s="106"/>
    </row>
    <row r="19" spans="1:16" ht="12.75">
      <c r="A19" s="33"/>
      <c r="B19" s="34" t="s">
        <v>13</v>
      </c>
      <c r="C19" s="35"/>
      <c r="D19" s="35">
        <f>139362-20000</f>
        <v>119362</v>
      </c>
      <c r="E19" s="35"/>
      <c r="F19" s="35">
        <v>136339</v>
      </c>
      <c r="G19" s="35"/>
      <c r="H19" s="35">
        <v>101395</v>
      </c>
      <c r="I19" s="35"/>
      <c r="J19" s="35">
        <v>66062</v>
      </c>
      <c r="K19" s="36"/>
      <c r="L19" s="35">
        <v>31507</v>
      </c>
      <c r="M19" s="35"/>
      <c r="N19" s="100">
        <v>2636</v>
      </c>
      <c r="O19" s="108"/>
      <c r="P19" s="109"/>
    </row>
    <row r="20" spans="1:16" ht="12.75">
      <c r="A20" s="33">
        <v>8</v>
      </c>
      <c r="B20" s="34" t="s">
        <v>48</v>
      </c>
      <c r="C20" s="35">
        <v>4000000</v>
      </c>
      <c r="D20" s="35">
        <v>800000</v>
      </c>
      <c r="E20" s="35">
        <f>C20-D20</f>
        <v>3200000</v>
      </c>
      <c r="F20" s="35">
        <v>800000</v>
      </c>
      <c r="G20" s="35">
        <f>E20-F20</f>
        <v>2400000</v>
      </c>
      <c r="H20" s="35">
        <v>800000</v>
      </c>
      <c r="I20" s="35">
        <f>G20-H20</f>
        <v>1600000</v>
      </c>
      <c r="J20" s="35">
        <v>800000</v>
      </c>
      <c r="K20" s="36">
        <f>I20-J20</f>
        <v>800000</v>
      </c>
      <c r="L20" s="35">
        <v>800000</v>
      </c>
      <c r="M20" s="35">
        <f>K20-L20</f>
        <v>0</v>
      </c>
      <c r="N20" s="101">
        <v>0</v>
      </c>
      <c r="O20" s="108"/>
      <c r="P20" s="110"/>
    </row>
    <row r="21" spans="1:16" ht="12.75">
      <c r="A21" s="33"/>
      <c r="B21" s="34" t="s">
        <v>13</v>
      </c>
      <c r="C21" s="35"/>
      <c r="D21" s="35">
        <f>233965-20000</f>
        <v>213965</v>
      </c>
      <c r="E21" s="35"/>
      <c r="F21" s="35">
        <v>188447</v>
      </c>
      <c r="G21" s="35"/>
      <c r="H21" s="35">
        <v>136447</v>
      </c>
      <c r="I21" s="35"/>
      <c r="J21" s="35">
        <v>83948</v>
      </c>
      <c r="K21" s="36"/>
      <c r="L21" s="35">
        <v>32447</v>
      </c>
      <c r="M21" s="35"/>
      <c r="N21" s="100"/>
      <c r="O21" s="108"/>
      <c r="P21" s="110"/>
    </row>
    <row r="22" spans="1:16" ht="12.75">
      <c r="A22" s="33">
        <v>9</v>
      </c>
      <c r="B22" s="34" t="s">
        <v>49</v>
      </c>
      <c r="C22" s="35">
        <v>670000</v>
      </c>
      <c r="D22" s="35">
        <v>0</v>
      </c>
      <c r="E22" s="35">
        <v>4840000</v>
      </c>
      <c r="F22" s="35">
        <v>1512500</v>
      </c>
      <c r="G22" s="35">
        <f>E22-F22</f>
        <v>3327500</v>
      </c>
      <c r="H22" s="35">
        <v>1512500</v>
      </c>
      <c r="I22" s="35">
        <f>G22-H22</f>
        <v>1815000</v>
      </c>
      <c r="J22" s="35">
        <v>1512500</v>
      </c>
      <c r="K22" s="35">
        <f>I22-J22</f>
        <v>302500</v>
      </c>
      <c r="L22" s="35">
        <v>302500</v>
      </c>
      <c r="M22" s="35">
        <v>0</v>
      </c>
      <c r="N22" s="101">
        <v>0</v>
      </c>
      <c r="O22" s="107">
        <v>0</v>
      </c>
      <c r="P22" s="110"/>
    </row>
    <row r="23" spans="1:16" ht="12.75">
      <c r="A23" s="33"/>
      <c r="B23" s="34" t="s">
        <v>13</v>
      </c>
      <c r="C23" s="35"/>
      <c r="D23" s="35">
        <f>147562-20000</f>
        <v>127562</v>
      </c>
      <c r="E23" s="35"/>
      <c r="F23" s="35">
        <v>230570</v>
      </c>
      <c r="G23" s="35"/>
      <c r="H23" s="35">
        <v>184106</v>
      </c>
      <c r="I23" s="35"/>
      <c r="J23" s="35">
        <v>79085</v>
      </c>
      <c r="K23" s="35"/>
      <c r="L23" s="35">
        <v>4827</v>
      </c>
      <c r="M23" s="35"/>
      <c r="N23" s="100"/>
      <c r="O23" s="108"/>
      <c r="P23" s="110"/>
    </row>
    <row r="24" spans="1:16" ht="12.75">
      <c r="A24" s="33">
        <v>10</v>
      </c>
      <c r="B24" s="34" t="s">
        <v>51</v>
      </c>
      <c r="C24" s="35"/>
      <c r="D24" s="35"/>
      <c r="E24" s="35">
        <v>6346486</v>
      </c>
      <c r="F24" s="35">
        <v>1269000</v>
      </c>
      <c r="G24" s="35">
        <f>E24-F24</f>
        <v>5077486</v>
      </c>
      <c r="H24" s="35">
        <v>1269000</v>
      </c>
      <c r="I24" s="35">
        <f>G24-H24</f>
        <v>3808486</v>
      </c>
      <c r="J24" s="35">
        <v>1269000</v>
      </c>
      <c r="K24" s="35">
        <f>I24-J24</f>
        <v>2539486</v>
      </c>
      <c r="L24" s="35">
        <v>1269000</v>
      </c>
      <c r="M24" s="35">
        <f>K24-L24</f>
        <v>1270486</v>
      </c>
      <c r="N24" s="101">
        <v>1270486</v>
      </c>
      <c r="O24" s="108">
        <f>M24-N24</f>
        <v>0</v>
      </c>
      <c r="P24" s="110"/>
    </row>
    <row r="25" spans="1:16" ht="12.75">
      <c r="A25" s="33"/>
      <c r="B25" s="34" t="s">
        <v>13</v>
      </c>
      <c r="C25" s="35"/>
      <c r="D25" s="35">
        <v>0</v>
      </c>
      <c r="E25" s="35"/>
      <c r="F25" s="35">
        <v>380789</v>
      </c>
      <c r="G25" s="35"/>
      <c r="H25" s="35">
        <v>320789</v>
      </c>
      <c r="I25" s="35"/>
      <c r="J25" s="35">
        <v>260789</v>
      </c>
      <c r="K25" s="35"/>
      <c r="L25" s="35">
        <v>200789</v>
      </c>
      <c r="M25" s="35"/>
      <c r="N25" s="100">
        <v>140789</v>
      </c>
      <c r="O25" s="108"/>
      <c r="P25" s="110"/>
    </row>
    <row r="26" spans="1:16" ht="12.75">
      <c r="A26" s="28"/>
      <c r="B26" s="38" t="s">
        <v>18</v>
      </c>
      <c r="C26" s="28">
        <f>C6+C8+C10+C12+C14+C16+C18+C20+C22</f>
        <v>15448927</v>
      </c>
      <c r="D26" s="28">
        <f>D6+D8+D10+D12+D14+D16+D18+D20+D22</f>
        <v>4553527</v>
      </c>
      <c r="E26" s="28">
        <f>E6+E8+E10+E12+E14+E16+E18+E20+E22+E24</f>
        <v>22377886</v>
      </c>
      <c r="F26" s="28">
        <f aca="true" t="shared" si="0" ref="F26:O27">F6+F8+F10+F12+F14+F16+F18+F20+F22+F24</f>
        <v>6900700</v>
      </c>
      <c r="G26" s="28">
        <f t="shared" si="0"/>
        <v>15477186</v>
      </c>
      <c r="H26" s="28">
        <f t="shared" si="0"/>
        <v>5580700</v>
      </c>
      <c r="I26" s="28">
        <f t="shared" si="0"/>
        <v>9896486</v>
      </c>
      <c r="J26" s="28">
        <f t="shared" si="0"/>
        <v>5616700</v>
      </c>
      <c r="K26" s="28">
        <f t="shared" si="0"/>
        <v>4279786</v>
      </c>
      <c r="L26" s="28">
        <f t="shared" si="0"/>
        <v>2870700</v>
      </c>
      <c r="M26" s="28">
        <f t="shared" si="0"/>
        <v>1409086</v>
      </c>
      <c r="N26" s="28">
        <f t="shared" si="0"/>
        <v>1409086</v>
      </c>
      <c r="O26" s="111">
        <f t="shared" si="0"/>
        <v>0</v>
      </c>
      <c r="P26" s="112"/>
    </row>
    <row r="27" spans="1:16" ht="12.75">
      <c r="A27" s="26"/>
      <c r="B27" s="32" t="s">
        <v>19</v>
      </c>
      <c r="C27" s="29">
        <f>C7+C9+C11+C13</f>
        <v>0</v>
      </c>
      <c r="D27" s="29">
        <f>D7+D9+D11+D13+D15+D17+D19+D21+D23</f>
        <v>900004</v>
      </c>
      <c r="E27" s="29">
        <f>E7+E9+E11+E13+E15+E17+E19+E21+E23</f>
        <v>0</v>
      </c>
      <c r="F27" s="29">
        <f>F7+F9+F11+F13+F15+F17+F19+F21+F23+F25</f>
        <v>1180583</v>
      </c>
      <c r="G27" s="29">
        <f t="shared" si="0"/>
        <v>0</v>
      </c>
      <c r="H27" s="29">
        <f t="shared" si="0"/>
        <v>841797</v>
      </c>
      <c r="I27" s="29">
        <f t="shared" si="0"/>
        <v>0</v>
      </c>
      <c r="J27" s="29">
        <f t="shared" si="0"/>
        <v>529404</v>
      </c>
      <c r="K27" s="29">
        <f t="shared" si="0"/>
        <v>0</v>
      </c>
      <c r="L27" s="29">
        <f t="shared" si="0"/>
        <v>269570</v>
      </c>
      <c r="M27" s="29">
        <f t="shared" si="0"/>
        <v>0</v>
      </c>
      <c r="N27" s="29">
        <f t="shared" si="0"/>
        <v>143425</v>
      </c>
      <c r="O27" s="111">
        <f t="shared" si="0"/>
        <v>0</v>
      </c>
      <c r="P27" s="112"/>
    </row>
    <row r="28" spans="1:16" ht="12.75">
      <c r="A28" s="26"/>
      <c r="B28" s="32" t="s">
        <v>20</v>
      </c>
      <c r="C28" s="30"/>
      <c r="D28" s="30">
        <v>190560</v>
      </c>
      <c r="E28" s="30"/>
      <c r="F28" s="30">
        <v>190560</v>
      </c>
      <c r="G28" s="30"/>
      <c r="H28" s="30">
        <v>190560</v>
      </c>
      <c r="I28" s="30"/>
      <c r="J28" s="30">
        <v>190560</v>
      </c>
      <c r="K28" s="31"/>
      <c r="L28" s="30">
        <v>190560</v>
      </c>
      <c r="M28" s="30"/>
      <c r="N28" s="102">
        <v>150000</v>
      </c>
      <c r="O28" s="108"/>
      <c r="P28" s="110"/>
    </row>
    <row r="29" spans="1:16" ht="12.75">
      <c r="A29" s="26"/>
      <c r="B29" s="32" t="s">
        <v>21</v>
      </c>
      <c r="C29" s="29">
        <f>C26</f>
        <v>15448927</v>
      </c>
      <c r="D29" s="29">
        <f aca="true" t="shared" si="1" ref="D29:O29">D26+D27+D28</f>
        <v>5644091</v>
      </c>
      <c r="E29" s="29">
        <f t="shared" si="1"/>
        <v>22377886</v>
      </c>
      <c r="F29" s="29">
        <f t="shared" si="1"/>
        <v>8271843</v>
      </c>
      <c r="G29" s="29">
        <f t="shared" si="1"/>
        <v>15477186</v>
      </c>
      <c r="H29" s="29">
        <f t="shared" si="1"/>
        <v>6613057</v>
      </c>
      <c r="I29" s="29">
        <f t="shared" si="1"/>
        <v>9896486</v>
      </c>
      <c r="J29" s="29">
        <f t="shared" si="1"/>
        <v>6336664</v>
      </c>
      <c r="K29" s="29">
        <f t="shared" si="1"/>
        <v>4279786</v>
      </c>
      <c r="L29" s="29">
        <f t="shared" si="1"/>
        <v>3330830</v>
      </c>
      <c r="M29" s="29">
        <f t="shared" si="1"/>
        <v>1409086</v>
      </c>
      <c r="N29" s="29">
        <f t="shared" si="1"/>
        <v>1702511</v>
      </c>
      <c r="O29" s="111">
        <f t="shared" si="1"/>
        <v>0</v>
      </c>
      <c r="P29" s="112"/>
    </row>
    <row r="30" spans="1:16" ht="12.75">
      <c r="A30" s="3"/>
      <c r="B30" s="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113"/>
    </row>
    <row r="31" spans="1:16" ht="12.75">
      <c r="A31" s="3"/>
      <c r="B31" s="7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/>
    </row>
    <row r="32" spans="1:15" ht="12.75">
      <c r="A32" s="3"/>
      <c r="B32" s="7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</row>
    <row r="34" spans="1:9" ht="12.75">
      <c r="A34" s="12"/>
      <c r="B34" s="12"/>
      <c r="C34" s="13"/>
      <c r="D34" s="13"/>
      <c r="E34" s="13"/>
      <c r="F34" s="13"/>
      <c r="G34" s="13"/>
      <c r="H34" s="13"/>
      <c r="I34" s="12"/>
    </row>
    <row r="35" spans="1:9" ht="12.75">
      <c r="A35" s="12"/>
      <c r="B35" s="12"/>
      <c r="C35" s="13"/>
      <c r="D35" s="13"/>
      <c r="E35" s="13"/>
      <c r="F35" s="13"/>
      <c r="G35" s="41"/>
      <c r="H35" s="41"/>
      <c r="I35" s="12"/>
    </row>
    <row r="36" spans="1:9" ht="12.75">
      <c r="A36" s="12"/>
      <c r="B36" s="12"/>
      <c r="C36" s="13"/>
      <c r="D36" s="13"/>
      <c r="E36" s="13"/>
      <c r="F36" s="13"/>
      <c r="G36" s="41"/>
      <c r="H36" s="41"/>
      <c r="I36" s="12"/>
    </row>
    <row r="37" spans="1:9" ht="12.75">
      <c r="A37" s="12"/>
      <c r="B37" s="12"/>
      <c r="C37" s="12"/>
      <c r="D37" s="12"/>
      <c r="E37" s="12"/>
      <c r="F37" s="12"/>
      <c r="G37" s="41"/>
      <c r="H37" s="41"/>
      <c r="I37" s="12"/>
    </row>
    <row r="38" spans="1:9" ht="12.75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12.75">
      <c r="A39" s="12"/>
      <c r="B39" s="12"/>
      <c r="C39" s="13"/>
      <c r="D39" s="13"/>
      <c r="E39" s="13"/>
      <c r="F39" s="13"/>
      <c r="G39" s="12"/>
      <c r="H39" s="12"/>
      <c r="I39" s="12"/>
    </row>
    <row r="40" spans="1:9" ht="15">
      <c r="A40" s="12"/>
      <c r="B40" s="78"/>
      <c r="C40" s="79"/>
      <c r="D40" s="79"/>
      <c r="E40" s="80"/>
      <c r="F40" s="12"/>
      <c r="G40" s="12"/>
      <c r="H40" s="12"/>
      <c r="I40" s="12"/>
    </row>
    <row r="41" spans="1:9" ht="12.75">
      <c r="A41" s="12"/>
      <c r="B41" s="12"/>
      <c r="C41" s="13"/>
      <c r="D41" s="13"/>
      <c r="E41" s="12"/>
      <c r="F41" s="12"/>
      <c r="G41" s="12"/>
      <c r="H41" s="12"/>
      <c r="I41" s="12"/>
    </row>
    <row r="42" spans="1:9" ht="12.75">
      <c r="A42" s="12"/>
      <c r="B42" s="41"/>
      <c r="C42" s="42"/>
      <c r="D42" s="42"/>
      <c r="E42" s="42"/>
      <c r="F42" s="42"/>
      <c r="G42" s="42"/>
      <c r="H42" s="42"/>
      <c r="I42" s="12"/>
    </row>
    <row r="43" spans="1:9" ht="12.75">
      <c r="A43" s="81"/>
      <c r="B43" s="81"/>
      <c r="C43" s="81"/>
      <c r="D43" s="81"/>
      <c r="E43" s="81"/>
      <c r="F43" s="81"/>
      <c r="G43" s="81"/>
      <c r="H43" s="81"/>
      <c r="I43" s="82"/>
    </row>
    <row r="44" spans="1:9" ht="12.75">
      <c r="A44" s="126"/>
      <c r="B44" s="126"/>
      <c r="C44" s="83"/>
      <c r="D44" s="83"/>
      <c r="E44" s="83"/>
      <c r="F44" s="83"/>
      <c r="G44" s="83"/>
      <c r="H44" s="83"/>
      <c r="I44" s="83"/>
    </row>
    <row r="45" spans="1:9" ht="12.75">
      <c r="A45" s="84"/>
      <c r="B45" s="41"/>
      <c r="C45" s="42"/>
      <c r="D45" s="42"/>
      <c r="E45" s="42"/>
      <c r="F45" s="42"/>
      <c r="G45" s="42"/>
      <c r="H45" s="42"/>
      <c r="I45" s="42"/>
    </row>
    <row r="46" spans="1:9" ht="12.75">
      <c r="A46" s="85"/>
      <c r="B46" s="86"/>
      <c r="C46" s="87"/>
      <c r="D46" s="87"/>
      <c r="E46" s="87"/>
      <c r="F46" s="87"/>
      <c r="G46" s="87"/>
      <c r="H46" s="87"/>
      <c r="I46" s="13"/>
    </row>
    <row r="47" spans="1:9" ht="12.75">
      <c r="A47" s="84"/>
      <c r="B47" s="41"/>
      <c r="C47" s="87"/>
      <c r="D47" s="87"/>
      <c r="E47" s="87"/>
      <c r="F47" s="87"/>
      <c r="G47" s="87"/>
      <c r="H47" s="87"/>
      <c r="I47" s="13"/>
    </row>
    <row r="48" spans="1:9" ht="12.75">
      <c r="A48" s="84"/>
      <c r="B48" s="41"/>
      <c r="C48" s="42"/>
      <c r="D48" s="42"/>
      <c r="E48" s="87"/>
      <c r="F48" s="87"/>
      <c r="G48" s="87"/>
      <c r="H48" s="87"/>
      <c r="I48" s="13"/>
    </row>
    <row r="49" spans="1:9" ht="12.75">
      <c r="A49" s="84"/>
      <c r="B49" s="41"/>
      <c r="C49" s="42"/>
      <c r="D49" s="42"/>
      <c r="E49" s="42"/>
      <c r="F49" s="42"/>
      <c r="G49" s="42"/>
      <c r="H49" s="42"/>
      <c r="I49" s="42"/>
    </row>
    <row r="50" spans="1:9" ht="12.75">
      <c r="A50" s="84"/>
      <c r="B50" s="41"/>
      <c r="C50" s="42"/>
      <c r="D50" s="42"/>
      <c r="E50" s="42"/>
      <c r="F50" s="42"/>
      <c r="G50" s="42"/>
      <c r="H50" s="87"/>
      <c r="I50" s="13"/>
    </row>
    <row r="51" spans="1:9" ht="12.75">
      <c r="A51" s="84"/>
      <c r="B51" s="41"/>
      <c r="C51" s="42"/>
      <c r="D51" s="42"/>
      <c r="E51" s="42"/>
      <c r="F51" s="42"/>
      <c r="G51" s="42"/>
      <c r="H51" s="87"/>
      <c r="I51" s="13"/>
    </row>
    <row r="52" spans="1:9" ht="12.75">
      <c r="A52" s="84"/>
      <c r="B52" s="41"/>
      <c r="C52" s="42"/>
      <c r="D52" s="42"/>
      <c r="E52" s="42"/>
      <c r="F52" s="42"/>
      <c r="G52" s="42"/>
      <c r="H52" s="87"/>
      <c r="I52" s="13"/>
    </row>
    <row r="53" spans="1:9" ht="12.75">
      <c r="A53" s="84"/>
      <c r="B53" s="41"/>
      <c r="C53" s="42"/>
      <c r="D53" s="42"/>
      <c r="E53" s="42"/>
      <c r="F53" s="42"/>
      <c r="G53" s="42"/>
      <c r="H53" s="87"/>
      <c r="I53" s="13"/>
    </row>
    <row r="54" spans="1:9" ht="12.75">
      <c r="A54" s="84"/>
      <c r="B54" s="41"/>
      <c r="C54" s="42"/>
      <c r="D54" s="42"/>
      <c r="E54" s="42"/>
      <c r="F54" s="42"/>
      <c r="G54" s="42"/>
      <c r="H54" s="87"/>
      <c r="I54" s="13"/>
    </row>
    <row r="55" spans="1:9" ht="12.75">
      <c r="A55" s="84"/>
      <c r="B55" s="41"/>
      <c r="C55" s="42"/>
      <c r="D55" s="42"/>
      <c r="E55" s="42"/>
      <c r="F55" s="42"/>
      <c r="G55" s="42"/>
      <c r="H55" s="87"/>
      <c r="I55" s="13"/>
    </row>
    <row r="56" spans="1:9" ht="12.75">
      <c r="A56" s="84"/>
      <c r="B56" s="80"/>
      <c r="C56" s="42"/>
      <c r="D56" s="42"/>
      <c r="E56" s="42"/>
      <c r="F56" s="42"/>
      <c r="G56" s="42"/>
      <c r="H56" s="42"/>
      <c r="I56" s="42"/>
    </row>
    <row r="57" spans="1:9" ht="12.75">
      <c r="A57" s="84"/>
      <c r="B57" s="41"/>
      <c r="C57" s="42"/>
      <c r="D57" s="42"/>
      <c r="E57" s="42"/>
      <c r="F57" s="42"/>
      <c r="G57" s="42"/>
      <c r="H57" s="42"/>
      <c r="I57" s="13"/>
    </row>
    <row r="58" spans="1:9" ht="12.75">
      <c r="A58" s="84"/>
      <c r="B58" s="41"/>
      <c r="C58" s="42"/>
      <c r="D58" s="42"/>
      <c r="E58" s="42"/>
      <c r="F58" s="42"/>
      <c r="G58" s="42"/>
      <c r="H58" s="42"/>
      <c r="I58" s="13"/>
    </row>
    <row r="59" spans="1:9" ht="12.75">
      <c r="A59" s="88"/>
      <c r="B59" s="86"/>
      <c r="C59" s="89"/>
      <c r="D59" s="89"/>
      <c r="E59" s="89"/>
      <c r="F59" s="89"/>
      <c r="G59" s="89"/>
      <c r="H59" s="89"/>
      <c r="I59" s="13"/>
    </row>
    <row r="60" spans="1:9" ht="12.75">
      <c r="A60" s="90"/>
      <c r="B60" s="91"/>
      <c r="C60" s="92"/>
      <c r="D60" s="92"/>
      <c r="E60" s="92"/>
      <c r="F60" s="92"/>
      <c r="G60" s="92"/>
      <c r="H60" s="92"/>
      <c r="I60" s="92"/>
    </row>
    <row r="61" spans="1:9" ht="12.75">
      <c r="A61" s="81"/>
      <c r="B61" s="80"/>
      <c r="C61" s="79"/>
      <c r="D61" s="79"/>
      <c r="E61" s="79"/>
      <c r="F61" s="79"/>
      <c r="G61" s="79"/>
      <c r="H61" s="79"/>
      <c r="I61" s="13"/>
    </row>
    <row r="62" spans="1:9" ht="12.75">
      <c r="A62" s="12"/>
      <c r="B62" s="12"/>
      <c r="C62" s="13"/>
      <c r="D62" s="13"/>
      <c r="E62" s="13"/>
      <c r="F62" s="13"/>
      <c r="G62" s="13"/>
      <c r="H62" s="13"/>
      <c r="I62" s="13"/>
    </row>
    <row r="63" spans="1:9" ht="12.75">
      <c r="A63" s="12"/>
      <c r="B63" s="12"/>
      <c r="C63" s="13"/>
      <c r="D63" s="13"/>
      <c r="E63" s="13"/>
      <c r="F63" s="13"/>
      <c r="G63" s="13"/>
      <c r="H63" s="13"/>
      <c r="I63" s="13"/>
    </row>
    <row r="64" spans="1:9" ht="12.75">
      <c r="A64" s="12"/>
      <c r="B64" s="12"/>
      <c r="C64" s="13"/>
      <c r="D64" s="13"/>
      <c r="E64" s="13"/>
      <c r="F64" s="13"/>
      <c r="G64" s="13"/>
      <c r="H64" s="13"/>
      <c r="I64" s="12"/>
    </row>
    <row r="65" spans="1:9" ht="12.75">
      <c r="A65" s="72"/>
      <c r="B65" s="72"/>
      <c r="C65" s="73"/>
      <c r="D65" s="73"/>
      <c r="E65" s="73"/>
      <c r="F65" s="74"/>
      <c r="G65" s="74"/>
      <c r="H65" s="74"/>
      <c r="I65" s="72"/>
    </row>
    <row r="66" spans="1:9" ht="12.75">
      <c r="A66" s="15"/>
      <c r="B66" s="15"/>
      <c r="C66" s="15"/>
      <c r="D66" s="15"/>
      <c r="E66" s="15"/>
      <c r="F66" s="73"/>
      <c r="G66" s="15"/>
      <c r="H66" s="73"/>
      <c r="I66" s="73"/>
    </row>
  </sheetData>
  <sheetProtection/>
  <mergeCells count="1">
    <mergeCell ref="A44:B44"/>
  </mergeCells>
  <printOptions/>
  <pageMargins left="0.5905511811023623" right="0.5905511811023623" top="0.5905511811023623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Trzcianki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Bozena Niedzwiedzka</dc:creator>
  <cp:keywords/>
  <dc:description/>
  <cp:lastModifiedBy>Tomasz Witkowski</cp:lastModifiedBy>
  <cp:lastPrinted>2009-11-04T13:30:50Z</cp:lastPrinted>
  <dcterms:created xsi:type="dcterms:W3CDTF">2008-01-09T13:22:23Z</dcterms:created>
  <dcterms:modified xsi:type="dcterms:W3CDTF">2009-11-23T14:45:25Z</dcterms:modified>
  <cp:category/>
  <cp:version/>
  <cp:contentType/>
  <cp:contentStatus/>
</cp:coreProperties>
</file>