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 nr 1" sheetId="1" r:id="rId1"/>
    <sheet name="zał nr 2" sheetId="2" r:id="rId2"/>
    <sheet name="Arkusz1" sheetId="3" r:id="rId3"/>
  </sheets>
  <definedNames>
    <definedName name="_xlnm.Print_Titles" localSheetId="1">'zał nr 2'!$6:$6</definedName>
  </definedNames>
  <calcPr fullCalcOnLoad="1"/>
</workbook>
</file>

<file path=xl/sharedStrings.xml><?xml version="1.0" encoding="utf-8"?>
<sst xmlns="http://schemas.openxmlformats.org/spreadsheetml/2006/main" count="85" uniqueCount="34">
  <si>
    <t>Załącznik Nr 1</t>
  </si>
  <si>
    <t xml:space="preserve">Burmistrza Trzcianki </t>
  </si>
  <si>
    <t>Nazwa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</si>
  <si>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</si>
  <si>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</si>
  <si>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</si>
  <si>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</si>
  <si>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</si>
  <si>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</si>
  <si>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</si>
  <si>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</si>
  <si>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</si>
  <si>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</si>
  <si>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</si>
  <si>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</si>
  <si>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Dotacje celowe na realizację zadań własnych </t>
  </si>
  <si>
    <t>Dotacje celowe na realizację zadań zleconych</t>
  </si>
  <si>
    <t>Dotacje  celowe na zadania bieżące realizowane na podstawie porozumień między jednostkami samorządu terytorialnego</t>
  </si>
  <si>
    <t>Udziały w podatkach budżetu państwa</t>
  </si>
  <si>
    <t xml:space="preserve">Wpływy z podatków i opłat </t>
  </si>
  <si>
    <t>Subwencje</t>
  </si>
  <si>
    <t>Pozostałe dochody</t>
  </si>
  <si>
    <t>razem</t>
  </si>
  <si>
    <t>Załącznik Nr 2</t>
  </si>
  <si>
    <t>Dział</t>
  </si>
  <si>
    <t>bieżące/
majątkowe</t>
  </si>
  <si>
    <t>010</t>
  </si>
  <si>
    <t>bieżące</t>
  </si>
  <si>
    <t>majątkowe</t>
  </si>
  <si>
    <t>Razem dochody</t>
  </si>
  <si>
    <t>Harmonogram wydatków budżetu gminy Trzcianka w 2010 roku</t>
  </si>
  <si>
    <t>do Zarządzenia Nr 1/10</t>
  </si>
  <si>
    <t>z dnia 4 stycznia 2010 r.</t>
  </si>
  <si>
    <t>Harmonogram dochodów budżetu gminy Trzcianka w 2010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</si>
</sst>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6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0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A23" sqref="A23"/>
    </sheetView>
  </sheetViews>
  <sheetFormatPr defaultColWidth="9.00390625" defaultRowHeight="12.75"/>
  <cols>
    <col min="1" max="1" width="23.25390625" style="0" customWidth="1"/>
    <col min="2" max="11" width="11.75390625" style="0" bestFit="1" customWidth="1"/>
    <col min="12" max="12" width="12.00390625" style="0" customWidth="1"/>
    <col min="13" max="13" width="13.375" style="0" bestFit="1" customWidth="1"/>
    <col min="14" max="14" width="13.625" style="18" customWidth="1"/>
    <col min="15" max="15" width="10.625" style="0" bestFit="1" customWidth="1"/>
  </cols>
  <sheetData>
    <row r="1" ht="12.75">
      <c r="L1" t="s">
        <v>0</v>
      </c>
    </row>
    <row r="2" ht="12.75">
      <c r="L2" t="s">
        <v>31</v>
      </c>
    </row>
    <row r="3" ht="12.75">
      <c r="L3" t="s">
        <v>1</v>
      </c>
    </row>
    <row r="4" ht="12.75">
      <c r="L4" t="s">
        <v>32</v>
      </c>
    </row>
    <row r="5" ht="18">
      <c r="A5" s="9" t="s">
        <v>33</v>
      </c>
    </row>
    <row r="6" s="1" customFormat="1" ht="22.5" customHeight="1">
      <c r="N6" s="18"/>
    </row>
    <row r="7" spans="1:14" s="1" customFormat="1" ht="23.25" customHeight="1">
      <c r="A7" s="2" t="s">
        <v>2</v>
      </c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s="2" t="s">
        <v>13</v>
      </c>
      <c r="M7" s="2" t="s">
        <v>14</v>
      </c>
      <c r="N7" s="32" t="s">
        <v>22</v>
      </c>
    </row>
    <row r="8" spans="1:14" s="21" customFormat="1" ht="31.5" customHeight="1">
      <c r="A8" s="29" t="s">
        <v>15</v>
      </c>
      <c r="B8" s="35">
        <v>116749.66</v>
      </c>
      <c r="C8" s="35">
        <v>116749.66</v>
      </c>
      <c r="D8" s="35">
        <v>116749.66</v>
      </c>
      <c r="E8" s="35">
        <v>116749.66</v>
      </c>
      <c r="F8" s="35">
        <v>116749.66</v>
      </c>
      <c r="G8" s="35">
        <v>116749.66</v>
      </c>
      <c r="H8" s="35">
        <v>116749.66</v>
      </c>
      <c r="I8" s="35">
        <v>116749.66</v>
      </c>
      <c r="J8" s="35">
        <v>116749.66</v>
      </c>
      <c r="K8" s="35">
        <v>116749.66</v>
      </c>
      <c r="L8" s="35">
        <v>116749.66</v>
      </c>
      <c r="M8" s="35">
        <v>116749.74</v>
      </c>
      <c r="N8" s="19">
        <f aca="true" t="shared" si="0" ref="N8:N14">SUM(B8:M8)</f>
        <v>1400996</v>
      </c>
    </row>
    <row r="9" spans="1:14" s="21" customFormat="1" ht="33.75" customHeight="1">
      <c r="A9" s="29" t="s">
        <v>16</v>
      </c>
      <c r="B9" s="35">
        <v>560321</v>
      </c>
      <c r="C9" s="35">
        <v>560321</v>
      </c>
      <c r="D9" s="35">
        <v>560321</v>
      </c>
      <c r="E9" s="35">
        <v>560321</v>
      </c>
      <c r="F9" s="35">
        <v>560321</v>
      </c>
      <c r="G9" s="35">
        <v>560321</v>
      </c>
      <c r="H9" s="35">
        <v>560321</v>
      </c>
      <c r="I9" s="35">
        <v>560321</v>
      </c>
      <c r="J9" s="35">
        <v>560321</v>
      </c>
      <c r="K9" s="35">
        <v>560321</v>
      </c>
      <c r="L9" s="35">
        <v>560321</v>
      </c>
      <c r="M9" s="35">
        <v>560321</v>
      </c>
      <c r="N9" s="19">
        <f t="shared" si="0"/>
        <v>6723852</v>
      </c>
    </row>
    <row r="10" spans="1:16" s="21" customFormat="1" ht="71.25" customHeight="1">
      <c r="A10" s="29" t="s">
        <v>17</v>
      </c>
      <c r="B10" s="35">
        <v>398.5</v>
      </c>
      <c r="C10" s="35">
        <v>398.5</v>
      </c>
      <c r="D10" s="35">
        <v>30398.5</v>
      </c>
      <c r="E10" s="35">
        <v>398.5</v>
      </c>
      <c r="F10" s="35">
        <v>398.5</v>
      </c>
      <c r="G10" s="35">
        <v>398.5</v>
      </c>
      <c r="H10" s="35">
        <v>30398.5</v>
      </c>
      <c r="I10" s="35">
        <v>398.5</v>
      </c>
      <c r="J10" s="35">
        <v>398.5</v>
      </c>
      <c r="K10" s="35">
        <v>398.5</v>
      </c>
      <c r="L10" s="35">
        <v>398.5</v>
      </c>
      <c r="M10" s="35">
        <v>398.5</v>
      </c>
      <c r="N10" s="19">
        <f t="shared" si="0"/>
        <v>64782</v>
      </c>
      <c r="P10" s="30"/>
    </row>
    <row r="11" spans="1:14" s="21" customFormat="1" ht="30.75" customHeight="1">
      <c r="A11" s="29" t="s">
        <v>18</v>
      </c>
      <c r="B11" s="35">
        <v>885023.83</v>
      </c>
      <c r="C11" s="35">
        <v>885023.83</v>
      </c>
      <c r="D11" s="35">
        <v>885023.83</v>
      </c>
      <c r="E11" s="35">
        <v>885023.83</v>
      </c>
      <c r="F11" s="35">
        <v>885023.83</v>
      </c>
      <c r="G11" s="35">
        <v>885023.83</v>
      </c>
      <c r="H11" s="35">
        <v>885023.83</v>
      </c>
      <c r="I11" s="35">
        <v>885023.83</v>
      </c>
      <c r="J11" s="35">
        <v>885023.83</v>
      </c>
      <c r="K11" s="35">
        <v>885023.83</v>
      </c>
      <c r="L11" s="35">
        <v>885023.83</v>
      </c>
      <c r="M11" s="35">
        <v>885023.87</v>
      </c>
      <c r="N11" s="19">
        <f t="shared" si="0"/>
        <v>10620285.999999998</v>
      </c>
    </row>
    <row r="12" spans="1:14" s="21" customFormat="1" ht="33" customHeight="1">
      <c r="A12" s="31" t="s">
        <v>19</v>
      </c>
      <c r="B12" s="35">
        <v>655156.5</v>
      </c>
      <c r="C12" s="35">
        <v>975156.5</v>
      </c>
      <c r="D12" s="35">
        <v>1455704.5</v>
      </c>
      <c r="E12" s="35">
        <v>655156.5</v>
      </c>
      <c r="F12" s="35">
        <v>1433204.5</v>
      </c>
      <c r="G12" s="35">
        <v>842656.5</v>
      </c>
      <c r="H12" s="35">
        <v>655156.5</v>
      </c>
      <c r="I12" s="35">
        <v>655156.5</v>
      </c>
      <c r="J12" s="35">
        <v>1620704.5</v>
      </c>
      <c r="K12" s="35">
        <v>655156.5</v>
      </c>
      <c r="L12" s="35">
        <v>1455704.5</v>
      </c>
      <c r="M12" s="35">
        <v>655156.5</v>
      </c>
      <c r="N12" s="19">
        <f t="shared" si="0"/>
        <v>11714070</v>
      </c>
    </row>
    <row r="13" spans="1:14" s="21" customFormat="1" ht="30" customHeight="1">
      <c r="A13" s="31" t="s">
        <v>20</v>
      </c>
      <c r="B13" s="35">
        <v>2722828.99</v>
      </c>
      <c r="C13" s="35">
        <v>1595609.91</v>
      </c>
      <c r="D13" s="35">
        <v>1595609.91</v>
      </c>
      <c r="E13" s="35">
        <v>1595609.91</v>
      </c>
      <c r="F13" s="35">
        <v>1595609.91</v>
      </c>
      <c r="G13" s="35">
        <v>1595609.91</v>
      </c>
      <c r="H13" s="35">
        <v>1595609.91</v>
      </c>
      <c r="I13" s="35">
        <v>1595609.91</v>
      </c>
      <c r="J13" s="35">
        <v>1595609.91</v>
      </c>
      <c r="K13" s="35">
        <v>1595609.91</v>
      </c>
      <c r="L13" s="35">
        <v>1595609.91</v>
      </c>
      <c r="M13" s="35">
        <v>1595609.91</v>
      </c>
      <c r="N13" s="19">
        <f t="shared" si="0"/>
        <v>20274538</v>
      </c>
    </row>
    <row r="14" spans="1:16" s="21" customFormat="1" ht="27" customHeight="1">
      <c r="A14" s="31" t="s">
        <v>21</v>
      </c>
      <c r="B14" s="35">
        <f>49458.28+186650</f>
        <v>236108.28</v>
      </c>
      <c r="C14" s="35">
        <f>49458.28+186650</f>
        <v>236108.28</v>
      </c>
      <c r="D14" s="35">
        <f>55833.28+995825</f>
        <v>1051658.28</v>
      </c>
      <c r="E14" s="35">
        <f>49458.28+186650</f>
        <v>236108.28</v>
      </c>
      <c r="F14" s="35">
        <f>188227.28+186650</f>
        <v>374877.28</v>
      </c>
      <c r="G14" s="35">
        <f>55833.28+995825</f>
        <v>1051658.28</v>
      </c>
      <c r="H14" s="35">
        <f>37088.08+186650</f>
        <v>223738.08000000002</v>
      </c>
      <c r="I14" s="35">
        <f>37088.08+186650</f>
        <v>223738.08000000002</v>
      </c>
      <c r="J14" s="35">
        <f>55833.28+995825</f>
        <v>1051658.28</v>
      </c>
      <c r="K14" s="35">
        <f>182227.28+186650</f>
        <v>368877.28</v>
      </c>
      <c r="L14" s="35">
        <f>49458.28+186650</f>
        <v>236108.28</v>
      </c>
      <c r="M14" s="35">
        <f>55833.32+995825</f>
        <v>1051658.32</v>
      </c>
      <c r="N14" s="19">
        <f t="shared" si="0"/>
        <v>6342297.000000002</v>
      </c>
      <c r="P14" s="30"/>
    </row>
    <row r="15" spans="1:14" s="5" customFormat="1" ht="22.5" customHeight="1">
      <c r="A15" s="28" t="s">
        <v>29</v>
      </c>
      <c r="B15" s="19">
        <f aca="true" t="shared" si="1" ref="B15:N15">SUM(B8:B14)</f>
        <v>5176586.760000001</v>
      </c>
      <c r="C15" s="19">
        <f t="shared" si="1"/>
        <v>4369367.680000001</v>
      </c>
      <c r="D15" s="19">
        <f t="shared" si="1"/>
        <v>5695465.680000001</v>
      </c>
      <c r="E15" s="19">
        <f t="shared" si="1"/>
        <v>4049367.68</v>
      </c>
      <c r="F15" s="19">
        <f t="shared" si="1"/>
        <v>4966184.680000001</v>
      </c>
      <c r="G15" s="19">
        <f t="shared" si="1"/>
        <v>5052417.680000001</v>
      </c>
      <c r="H15" s="19">
        <f t="shared" si="1"/>
        <v>4066997.4800000004</v>
      </c>
      <c r="I15" s="19">
        <f t="shared" si="1"/>
        <v>4036997.4800000004</v>
      </c>
      <c r="J15" s="19">
        <f t="shared" si="1"/>
        <v>5830465.680000001</v>
      </c>
      <c r="K15" s="19">
        <f t="shared" si="1"/>
        <v>4182136.6800000006</v>
      </c>
      <c r="L15" s="19">
        <f t="shared" si="1"/>
        <v>4849915.680000001</v>
      </c>
      <c r="M15" s="19">
        <f t="shared" si="1"/>
        <v>4864917.84</v>
      </c>
      <c r="N15" s="19">
        <f t="shared" si="1"/>
        <v>57140821</v>
      </c>
    </row>
    <row r="16" s="23" customFormat="1" ht="12.75">
      <c r="N16" s="34"/>
    </row>
    <row r="17" spans="2:14" s="25" customFormat="1" ht="11.25"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6"/>
    </row>
    <row r="18" spans="2:14" s="25" customFormat="1" ht="11.2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6"/>
    </row>
    <row r="19" spans="2:14" s="23" customFormat="1" ht="12.75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33"/>
    </row>
    <row r="20" spans="1:14" s="23" customFormat="1" ht="12.75">
      <c r="A20" s="27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34"/>
    </row>
    <row r="21" ht="12.75">
      <c r="N21" s="20"/>
    </row>
    <row r="24" ht="12.75">
      <c r="M24" s="7"/>
    </row>
    <row r="31" ht="12.75">
      <c r="D31" s="7"/>
    </row>
    <row r="32" ht="12.75">
      <c r="B32" s="1"/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scale="8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">
      <selection activeCell="G38" sqref="G38:G39"/>
    </sheetView>
  </sheetViews>
  <sheetFormatPr defaultColWidth="9.00390625" defaultRowHeight="12.75"/>
  <cols>
    <col min="1" max="1" width="5.625" style="8" bestFit="1" customWidth="1"/>
    <col min="2" max="2" width="11.375" style="0" customWidth="1"/>
    <col min="3" max="3" width="11.125" style="0" hidden="1" customWidth="1"/>
    <col min="4" max="8" width="11.25390625" style="0" bestFit="1" customWidth="1"/>
    <col min="9" max="9" width="11.75390625" style="0" customWidth="1"/>
    <col min="10" max="11" width="11.25390625" style="0" bestFit="1" customWidth="1"/>
    <col min="12" max="12" width="12.25390625" style="0" bestFit="1" customWidth="1"/>
    <col min="13" max="13" width="11.625" style="0" bestFit="1" customWidth="1"/>
    <col min="14" max="14" width="12.25390625" style="0" customWidth="1"/>
    <col min="15" max="16" width="12.75390625" style="0" bestFit="1" customWidth="1"/>
    <col min="17" max="17" width="10.125" style="0" bestFit="1" customWidth="1"/>
    <col min="18" max="18" width="11.75390625" style="0" bestFit="1" customWidth="1"/>
  </cols>
  <sheetData>
    <row r="1" spans="1:16" s="5" customFormat="1" ht="12.75">
      <c r="A1" s="10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 t="s">
        <v>23</v>
      </c>
      <c r="O1" s="37"/>
      <c r="P1" s="37"/>
    </row>
    <row r="2" spans="1:16" s="5" customFormat="1" ht="12.75">
      <c r="A2" s="10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 t="s">
        <v>31</v>
      </c>
      <c r="O2" s="37"/>
      <c r="P2" s="37"/>
    </row>
    <row r="3" spans="1:16" s="5" customFormat="1" ht="12.75">
      <c r="A3" s="10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 t="s">
        <v>1</v>
      </c>
      <c r="O3" s="37"/>
      <c r="P3" s="37"/>
    </row>
    <row r="4" spans="1:16" s="5" customFormat="1" ht="12.75">
      <c r="A4" s="10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 t="s">
        <v>32</v>
      </c>
      <c r="O4" s="37"/>
      <c r="P4" s="37"/>
    </row>
    <row r="5" spans="1:16" s="5" customFormat="1" ht="12.75">
      <c r="A5" s="43" t="s">
        <v>30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</row>
    <row r="6" spans="1:16" s="1" customFormat="1" ht="27.75" customHeight="1">
      <c r="A6" s="11" t="s">
        <v>24</v>
      </c>
      <c r="B6" s="12" t="s">
        <v>25</v>
      </c>
      <c r="C6" s="12" t="s">
        <v>22</v>
      </c>
      <c r="D6" s="13" t="s">
        <v>3</v>
      </c>
      <c r="E6" s="13" t="s">
        <v>4</v>
      </c>
      <c r="F6" s="13" t="s">
        <v>5</v>
      </c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3" t="s">
        <v>13</v>
      </c>
      <c r="O6" s="13" t="s">
        <v>14</v>
      </c>
      <c r="P6" s="13" t="s">
        <v>22</v>
      </c>
    </row>
    <row r="7" spans="1:16" s="5" customFormat="1" ht="24.75" customHeight="1">
      <c r="A7" s="44" t="s">
        <v>26</v>
      </c>
      <c r="B7" s="14" t="s">
        <v>27</v>
      </c>
      <c r="C7" s="38">
        <f>8700+300000</f>
        <v>308700</v>
      </c>
      <c r="D7" s="15">
        <v>0</v>
      </c>
      <c r="E7" s="15">
        <v>0</v>
      </c>
      <c r="F7" s="15">
        <f>11250+1900</f>
        <v>13150</v>
      </c>
      <c r="G7" s="15">
        <v>0</v>
      </c>
      <c r="H7" s="15">
        <v>1900</v>
      </c>
      <c r="I7" s="15">
        <v>11250</v>
      </c>
      <c r="J7" s="15">
        <v>0</v>
      </c>
      <c r="K7" s="15">
        <v>0</v>
      </c>
      <c r="L7" s="15">
        <f>11250+1900</f>
        <v>13150</v>
      </c>
      <c r="M7" s="15">
        <v>275000</v>
      </c>
      <c r="N7" s="15">
        <v>1900</v>
      </c>
      <c r="O7" s="15">
        <v>11250</v>
      </c>
      <c r="P7" s="36">
        <f aca="true" t="shared" si="0" ref="P7:P22">SUM(D7:O7)</f>
        <v>327600</v>
      </c>
    </row>
    <row r="8" spans="1:16" s="5" customFormat="1" ht="24.75" customHeight="1">
      <c r="A8" s="45"/>
      <c r="B8" s="14" t="s">
        <v>28</v>
      </c>
      <c r="C8" s="38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36">
        <f t="shared" si="0"/>
        <v>0</v>
      </c>
    </row>
    <row r="9" spans="1:16" s="5" customFormat="1" ht="24.75" customHeight="1">
      <c r="A9" s="46">
        <v>600</v>
      </c>
      <c r="B9" s="14" t="s">
        <v>27</v>
      </c>
      <c r="C9" s="38">
        <f>31780+150000+501650</f>
        <v>683430</v>
      </c>
      <c r="D9" s="15">
        <v>0</v>
      </c>
      <c r="E9" s="15">
        <v>0</v>
      </c>
      <c r="F9" s="15">
        <v>74600</v>
      </c>
      <c r="G9" s="15">
        <v>74600</v>
      </c>
      <c r="H9" s="15">
        <v>74600</v>
      </c>
      <c r="I9" s="15">
        <v>74600</v>
      </c>
      <c r="J9" s="15">
        <v>74600</v>
      </c>
      <c r="K9" s="15">
        <v>74600</v>
      </c>
      <c r="L9" s="15">
        <v>74600</v>
      </c>
      <c r="M9" s="15">
        <v>74697</v>
      </c>
      <c r="N9" s="15">
        <v>0</v>
      </c>
      <c r="O9" s="15">
        <v>0</v>
      </c>
      <c r="P9" s="36">
        <f t="shared" si="0"/>
        <v>596897</v>
      </c>
    </row>
    <row r="10" spans="1:16" s="5" customFormat="1" ht="24.75" customHeight="1">
      <c r="A10" s="47"/>
      <c r="B10" s="14" t="s">
        <v>28</v>
      </c>
      <c r="C10" s="39">
        <f>3053270+15000</f>
        <v>3068270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19300</v>
      </c>
      <c r="J10" s="15">
        <v>10000</v>
      </c>
      <c r="K10" s="15">
        <v>350000</v>
      </c>
      <c r="L10" s="15">
        <v>0</v>
      </c>
      <c r="M10" s="15">
        <v>30000</v>
      </c>
      <c r="N10" s="15">
        <v>1500000</v>
      </c>
      <c r="O10" s="15">
        <v>0</v>
      </c>
      <c r="P10" s="36">
        <f t="shared" si="0"/>
        <v>1909300</v>
      </c>
    </row>
    <row r="11" spans="1:16" s="5" customFormat="1" ht="24.75" customHeight="1">
      <c r="A11" s="40">
        <v>700</v>
      </c>
      <c r="B11" s="14" t="s">
        <v>27</v>
      </c>
      <c r="C11" s="39">
        <f>63000+1189208+300000+460</f>
        <v>1552668</v>
      </c>
      <c r="D11" s="15">
        <f>2500+163500+49</f>
        <v>166049</v>
      </c>
      <c r="E11" s="15">
        <f aca="true" t="shared" si="1" ref="E11:N11">2500+163500+49</f>
        <v>166049</v>
      </c>
      <c r="F11" s="15">
        <f t="shared" si="1"/>
        <v>166049</v>
      </c>
      <c r="G11" s="15">
        <f t="shared" si="1"/>
        <v>166049</v>
      </c>
      <c r="H11" s="15">
        <f t="shared" si="1"/>
        <v>166049</v>
      </c>
      <c r="I11" s="15">
        <f t="shared" si="1"/>
        <v>166049</v>
      </c>
      <c r="J11" s="15">
        <f t="shared" si="1"/>
        <v>166049</v>
      </c>
      <c r="K11" s="15">
        <f t="shared" si="1"/>
        <v>166049</v>
      </c>
      <c r="L11" s="15">
        <f t="shared" si="1"/>
        <v>166049</v>
      </c>
      <c r="M11" s="15">
        <f t="shared" si="1"/>
        <v>166049</v>
      </c>
      <c r="N11" s="15">
        <f t="shared" si="1"/>
        <v>166049</v>
      </c>
      <c r="O11" s="15">
        <f>2500+163500+49-71</f>
        <v>165978</v>
      </c>
      <c r="P11" s="36">
        <f t="shared" si="0"/>
        <v>1992517</v>
      </c>
    </row>
    <row r="12" spans="1:16" s="5" customFormat="1" ht="24.75" customHeight="1">
      <c r="A12" s="41"/>
      <c r="B12" s="14" t="s">
        <v>28</v>
      </c>
      <c r="C12" s="39">
        <f>350500+250000+75000</f>
        <v>675500</v>
      </c>
      <c r="D12" s="15">
        <v>0</v>
      </c>
      <c r="E12" s="15">
        <v>0</v>
      </c>
      <c r="F12" s="15">
        <v>75000</v>
      </c>
      <c r="G12" s="15">
        <v>0</v>
      </c>
      <c r="H12" s="15">
        <v>0</v>
      </c>
      <c r="I12" s="15">
        <v>75000</v>
      </c>
      <c r="J12" s="15">
        <v>0</v>
      </c>
      <c r="K12" s="15">
        <v>0</v>
      </c>
      <c r="L12" s="15">
        <v>75000</v>
      </c>
      <c r="M12" s="15">
        <v>0</v>
      </c>
      <c r="N12" s="15">
        <v>0</v>
      </c>
      <c r="O12" s="15">
        <v>75000</v>
      </c>
      <c r="P12" s="36">
        <f t="shared" si="0"/>
        <v>300000</v>
      </c>
    </row>
    <row r="13" spans="1:18" s="4" customFormat="1" ht="24.75" customHeight="1">
      <c r="A13" s="40">
        <v>710</v>
      </c>
      <c r="B13" s="14" t="s">
        <v>27</v>
      </c>
      <c r="C13" s="39">
        <v>250000</v>
      </c>
      <c r="D13" s="15">
        <v>20000</v>
      </c>
      <c r="E13" s="15">
        <f>200+1900</f>
        <v>2100</v>
      </c>
      <c r="F13" s="15">
        <f>1900+37500</f>
        <v>39400</v>
      </c>
      <c r="G13" s="15">
        <f>200+1900</f>
        <v>2100</v>
      </c>
      <c r="H13" s="15">
        <v>1900</v>
      </c>
      <c r="I13" s="15">
        <f>200+1900+37500</f>
        <v>39600</v>
      </c>
      <c r="J13" s="15">
        <v>1900</v>
      </c>
      <c r="K13" s="15">
        <f>200+1900</f>
        <v>2100</v>
      </c>
      <c r="L13" s="15">
        <f>1900+80000+37500</f>
        <v>119400</v>
      </c>
      <c r="M13" s="15">
        <f>200+1900</f>
        <v>2100</v>
      </c>
      <c r="N13" s="15">
        <v>1900</v>
      </c>
      <c r="O13" s="15">
        <f>200+37500</f>
        <v>37700</v>
      </c>
      <c r="P13" s="36">
        <f t="shared" si="0"/>
        <v>270200</v>
      </c>
      <c r="R13" s="3"/>
    </row>
    <row r="14" spans="1:16" s="4" customFormat="1" ht="24.75" customHeight="1">
      <c r="A14" s="41"/>
      <c r="B14" s="14" t="s">
        <v>28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20000</v>
      </c>
      <c r="N14" s="15">
        <v>0</v>
      </c>
      <c r="O14" s="15">
        <v>0</v>
      </c>
      <c r="P14" s="36">
        <f t="shared" si="0"/>
        <v>20000</v>
      </c>
    </row>
    <row r="15" spans="1:16" s="4" customFormat="1" ht="24.75" customHeight="1">
      <c r="A15" s="40">
        <v>750</v>
      </c>
      <c r="B15" s="14" t="s">
        <v>27</v>
      </c>
      <c r="C15" s="15">
        <f>5237230-45000</f>
        <v>5192230</v>
      </c>
      <c r="D15" s="15">
        <v>449748.69</v>
      </c>
      <c r="E15" s="15">
        <v>675889.69</v>
      </c>
      <c r="F15" s="15">
        <v>499356.38</v>
      </c>
      <c r="G15" s="15">
        <v>449740.69</v>
      </c>
      <c r="H15" s="15">
        <v>449740.69</v>
      </c>
      <c r="I15" s="15">
        <v>449740.69</v>
      </c>
      <c r="J15" s="15">
        <v>449740.69</v>
      </c>
      <c r="K15" s="15">
        <v>449740.69</v>
      </c>
      <c r="L15" s="15">
        <v>449740.69</v>
      </c>
      <c r="M15" s="15">
        <v>449740.69</v>
      </c>
      <c r="N15" s="15">
        <v>449740.69</v>
      </c>
      <c r="O15" s="15">
        <v>449744.72</v>
      </c>
      <c r="P15" s="36">
        <f t="shared" si="0"/>
        <v>5672665</v>
      </c>
    </row>
    <row r="16" spans="1:16" s="4" customFormat="1" ht="24.75" customHeight="1">
      <c r="A16" s="41"/>
      <c r="B16" s="14" t="s">
        <v>28</v>
      </c>
      <c r="C16" s="15">
        <v>45000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50000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36">
        <f t="shared" si="0"/>
        <v>50000</v>
      </c>
    </row>
    <row r="17" spans="1:16" s="4" customFormat="1" ht="24.75" customHeight="1">
      <c r="A17" s="40">
        <v>751</v>
      </c>
      <c r="B17" s="14" t="s">
        <v>27</v>
      </c>
      <c r="C17" s="15">
        <v>3910</v>
      </c>
      <c r="D17" s="15">
        <v>0</v>
      </c>
      <c r="E17" s="15">
        <v>0</v>
      </c>
      <c r="F17" s="15">
        <v>988</v>
      </c>
      <c r="G17" s="15">
        <v>0</v>
      </c>
      <c r="H17" s="15">
        <v>0</v>
      </c>
      <c r="I17" s="15">
        <v>988</v>
      </c>
      <c r="J17" s="15">
        <v>0</v>
      </c>
      <c r="K17" s="15">
        <v>0</v>
      </c>
      <c r="L17" s="15">
        <v>988</v>
      </c>
      <c r="M17" s="15">
        <v>0</v>
      </c>
      <c r="N17" s="15">
        <v>988</v>
      </c>
      <c r="O17" s="15">
        <v>0</v>
      </c>
      <c r="P17" s="36">
        <f>SUM(D17:O17)</f>
        <v>3952</v>
      </c>
    </row>
    <row r="18" spans="1:16" s="4" customFormat="1" ht="24.75" customHeight="1">
      <c r="A18" s="41"/>
      <c r="B18" s="14" t="s">
        <v>28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36">
        <f t="shared" si="0"/>
        <v>0</v>
      </c>
    </row>
    <row r="19" spans="1:16" s="4" customFormat="1" ht="24.75" customHeight="1">
      <c r="A19" s="40">
        <v>754</v>
      </c>
      <c r="B19" s="14" t="s">
        <v>27</v>
      </c>
      <c r="C19" s="15">
        <v>707020</v>
      </c>
      <c r="D19" s="15">
        <v>37300.25</v>
      </c>
      <c r="E19" s="15">
        <v>37292.25</v>
      </c>
      <c r="F19" s="15">
        <v>39542.25</v>
      </c>
      <c r="G19" s="15">
        <v>37292.25</v>
      </c>
      <c r="H19" s="15">
        <v>37292.25</v>
      </c>
      <c r="I19" s="15">
        <v>39542.25</v>
      </c>
      <c r="J19" s="15">
        <v>37292.25</v>
      </c>
      <c r="K19" s="15">
        <v>37292.25</v>
      </c>
      <c r="L19" s="15">
        <v>39542.25</v>
      </c>
      <c r="M19" s="15">
        <v>37292.25</v>
      </c>
      <c r="N19" s="15">
        <v>37292.25</v>
      </c>
      <c r="O19" s="15">
        <v>39542.25</v>
      </c>
      <c r="P19" s="36">
        <f t="shared" si="0"/>
        <v>456515</v>
      </c>
    </row>
    <row r="20" spans="1:16" s="4" customFormat="1" ht="24.75" customHeight="1">
      <c r="A20" s="41"/>
      <c r="B20" s="14" t="s">
        <v>28</v>
      </c>
      <c r="C20" s="15">
        <v>0</v>
      </c>
      <c r="D20" s="15">
        <v>0</v>
      </c>
      <c r="E20" s="15">
        <v>25000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f>220000+70000</f>
        <v>290000</v>
      </c>
      <c r="O20" s="15">
        <v>0</v>
      </c>
      <c r="P20" s="36">
        <f t="shared" si="0"/>
        <v>315000</v>
      </c>
    </row>
    <row r="21" spans="1:16" s="4" customFormat="1" ht="24.75" customHeight="1">
      <c r="A21" s="40">
        <v>756</v>
      </c>
      <c r="B21" s="14" t="s">
        <v>27</v>
      </c>
      <c r="C21" s="15">
        <v>89900</v>
      </c>
      <c r="D21" s="15">
        <v>8500</v>
      </c>
      <c r="E21" s="15">
        <v>8500</v>
      </c>
      <c r="F21" s="15">
        <v>8500</v>
      </c>
      <c r="G21" s="15">
        <v>8500</v>
      </c>
      <c r="H21" s="15">
        <v>8500</v>
      </c>
      <c r="I21" s="15">
        <v>8500</v>
      </c>
      <c r="J21" s="15">
        <v>8500</v>
      </c>
      <c r="K21" s="15">
        <v>8500</v>
      </c>
      <c r="L21" s="15">
        <v>8500</v>
      </c>
      <c r="M21" s="15">
        <v>8500</v>
      </c>
      <c r="N21" s="15">
        <v>8500</v>
      </c>
      <c r="O21" s="15">
        <v>8500</v>
      </c>
      <c r="P21" s="36">
        <f t="shared" si="0"/>
        <v>102000</v>
      </c>
    </row>
    <row r="22" spans="1:16" s="4" customFormat="1" ht="24.75" customHeight="1">
      <c r="A22" s="41"/>
      <c r="B22" s="14" t="s">
        <v>28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36">
        <f t="shared" si="0"/>
        <v>0</v>
      </c>
    </row>
    <row r="23" spans="1:16" s="4" customFormat="1" ht="24.75" customHeight="1">
      <c r="A23" s="42">
        <v>757</v>
      </c>
      <c r="B23" s="14" t="s">
        <v>27</v>
      </c>
      <c r="C23" s="15">
        <v>425000</v>
      </c>
      <c r="D23" s="15">
        <v>75004</v>
      </c>
      <c r="E23" s="15">
        <v>75000</v>
      </c>
      <c r="F23" s="15">
        <v>75000</v>
      </c>
      <c r="G23" s="15">
        <v>75000</v>
      </c>
      <c r="H23" s="15">
        <v>75000</v>
      </c>
      <c r="I23" s="15">
        <v>75000</v>
      </c>
      <c r="J23" s="15">
        <v>75000</v>
      </c>
      <c r="K23" s="15">
        <v>75000</v>
      </c>
      <c r="L23" s="15">
        <v>75000</v>
      </c>
      <c r="M23" s="15">
        <v>75000</v>
      </c>
      <c r="N23" s="15">
        <v>75000</v>
      </c>
      <c r="O23" s="15">
        <v>75000</v>
      </c>
      <c r="P23" s="36">
        <f>SUM(D23:O23)</f>
        <v>900004</v>
      </c>
    </row>
    <row r="24" spans="1:16" s="4" customFormat="1" ht="24.75" customHeight="1">
      <c r="A24" s="42"/>
      <c r="B24" s="14" t="s">
        <v>28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36">
        <f>SUM(D24:O24)</f>
        <v>0</v>
      </c>
    </row>
    <row r="25" spans="1:16" s="4" customFormat="1" ht="24.75" customHeight="1">
      <c r="A25" s="42">
        <v>758</v>
      </c>
      <c r="B25" s="14" t="s">
        <v>27</v>
      </c>
      <c r="C25" s="15">
        <v>574903</v>
      </c>
      <c r="D25" s="15">
        <v>5500</v>
      </c>
      <c r="E25" s="15">
        <v>5500</v>
      </c>
      <c r="F25" s="15">
        <v>50500</v>
      </c>
      <c r="G25" s="15">
        <v>50500</v>
      </c>
      <c r="H25" s="15">
        <v>50500</v>
      </c>
      <c r="I25" s="15">
        <v>50500</v>
      </c>
      <c r="J25" s="15">
        <v>65000</v>
      </c>
      <c r="K25" s="15">
        <v>65000</v>
      </c>
      <c r="L25" s="15">
        <v>64000</v>
      </c>
      <c r="M25" s="15">
        <v>50500</v>
      </c>
      <c r="N25" s="15">
        <v>140500</v>
      </c>
      <c r="O25" s="15">
        <v>800614</v>
      </c>
      <c r="P25" s="36">
        <f aca="true" t="shared" si="2" ref="P25:P42">SUM(D25:O25)</f>
        <v>1398614</v>
      </c>
    </row>
    <row r="26" spans="1:16" s="4" customFormat="1" ht="24.75" customHeight="1">
      <c r="A26" s="42"/>
      <c r="B26" s="14" t="s">
        <v>28</v>
      </c>
      <c r="C26" s="15">
        <v>955000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100000</v>
      </c>
      <c r="L26" s="15">
        <v>100000</v>
      </c>
      <c r="M26" s="15">
        <v>0</v>
      </c>
      <c r="N26" s="15">
        <v>16000</v>
      </c>
      <c r="O26" s="15">
        <v>0</v>
      </c>
      <c r="P26" s="36">
        <f t="shared" si="2"/>
        <v>216000</v>
      </c>
    </row>
    <row r="27" spans="1:16" s="4" customFormat="1" ht="24.75" customHeight="1">
      <c r="A27" s="40">
        <v>801</v>
      </c>
      <c r="B27" s="14" t="s">
        <v>27</v>
      </c>
      <c r="C27" s="15">
        <v>19268687</v>
      </c>
      <c r="D27" s="15">
        <v>1823317.4</v>
      </c>
      <c r="E27" s="15">
        <v>1823175.4</v>
      </c>
      <c r="F27" s="15">
        <v>3215401.55</v>
      </c>
      <c r="G27" s="15">
        <v>1824235.4</v>
      </c>
      <c r="H27" s="15">
        <v>1959811.15</v>
      </c>
      <c r="I27" s="15">
        <v>1824375.4</v>
      </c>
      <c r="J27" s="15">
        <v>1792325.4</v>
      </c>
      <c r="K27" s="15">
        <v>1912325.4</v>
      </c>
      <c r="L27" s="15">
        <v>1824675.4</v>
      </c>
      <c r="M27" s="15">
        <v>1823175.4</v>
      </c>
      <c r="N27" s="15">
        <v>1868720.65</v>
      </c>
      <c r="O27" s="15">
        <v>1823179.45</v>
      </c>
      <c r="P27" s="36">
        <f t="shared" si="2"/>
        <v>23514717.999999996</v>
      </c>
    </row>
    <row r="28" spans="1:16" s="4" customFormat="1" ht="24.75" customHeight="1">
      <c r="A28" s="41"/>
      <c r="B28" s="14" t="s">
        <v>28</v>
      </c>
      <c r="C28" s="15">
        <f>1680000+5000</f>
        <v>1685000</v>
      </c>
      <c r="D28" s="15">
        <v>0</v>
      </c>
      <c r="E28" s="15">
        <f>4000+5800+4500</f>
        <v>14300</v>
      </c>
      <c r="F28" s="15">
        <v>0</v>
      </c>
      <c r="G28" s="15">
        <v>0</v>
      </c>
      <c r="H28" s="15">
        <v>0</v>
      </c>
      <c r="I28" s="15">
        <v>550000</v>
      </c>
      <c r="J28" s="15">
        <v>0</v>
      </c>
      <c r="K28" s="15">
        <v>0</v>
      </c>
      <c r="L28" s="15">
        <v>655000</v>
      </c>
      <c r="M28" s="15">
        <v>0</v>
      </c>
      <c r="N28" s="15">
        <f>100000+200000+4211816</f>
        <v>4511816</v>
      </c>
      <c r="O28" s="15">
        <v>0</v>
      </c>
      <c r="P28" s="36">
        <f t="shared" si="2"/>
        <v>5731116</v>
      </c>
    </row>
    <row r="29" spans="1:16" s="4" customFormat="1" ht="24.75" customHeight="1">
      <c r="A29" s="42">
        <v>851</v>
      </c>
      <c r="B29" s="14" t="s">
        <v>27</v>
      </c>
      <c r="C29" s="15">
        <v>157098</v>
      </c>
      <c r="D29" s="15">
        <v>9000.25</v>
      </c>
      <c r="E29" s="15">
        <v>9000.25</v>
      </c>
      <c r="F29" s="15">
        <f>1400+9000.25</f>
        <v>10400.25</v>
      </c>
      <c r="G29" s="15">
        <v>9000.25</v>
      </c>
      <c r="H29" s="15">
        <f>5000+9000.25</f>
        <v>14000.25</v>
      </c>
      <c r="I29" s="15">
        <f>1400+9000.25</f>
        <v>10400.25</v>
      </c>
      <c r="J29" s="15">
        <v>9000.25</v>
      </c>
      <c r="K29" s="15">
        <v>9000.25</v>
      </c>
      <c r="L29" s="15">
        <f>1400+9000.25</f>
        <v>10400.25</v>
      </c>
      <c r="M29" s="15">
        <f>5000+9000.25</f>
        <v>14000.25</v>
      </c>
      <c r="N29" s="15">
        <v>9000.25</v>
      </c>
      <c r="O29" s="15">
        <f>1400+9000.25</f>
        <v>10400.25</v>
      </c>
      <c r="P29" s="36">
        <f t="shared" si="2"/>
        <v>123603</v>
      </c>
    </row>
    <row r="30" spans="1:16" s="5" customFormat="1" ht="24.75" customHeight="1">
      <c r="A30" s="42"/>
      <c r="B30" s="14" t="s">
        <v>28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36">
        <f t="shared" si="2"/>
        <v>0</v>
      </c>
    </row>
    <row r="31" spans="1:16" s="5" customFormat="1" ht="24.75" customHeight="1">
      <c r="A31" s="42">
        <v>852</v>
      </c>
      <c r="B31" s="14" t="s">
        <v>27</v>
      </c>
      <c r="C31" s="15">
        <v>11310148</v>
      </c>
      <c r="D31" s="15">
        <v>938124.75</v>
      </c>
      <c r="E31" s="15">
        <v>938104.75</v>
      </c>
      <c r="F31" s="15">
        <v>938104.75</v>
      </c>
      <c r="G31" s="15">
        <v>938104.75</v>
      </c>
      <c r="H31" s="15">
        <v>940864.75</v>
      </c>
      <c r="I31" s="15">
        <v>938104.75</v>
      </c>
      <c r="J31" s="15">
        <v>938104.75</v>
      </c>
      <c r="K31" s="15">
        <v>938104.75</v>
      </c>
      <c r="L31" s="15">
        <v>938104.75</v>
      </c>
      <c r="M31" s="15">
        <v>940864.75</v>
      </c>
      <c r="N31" s="15">
        <v>938104.75</v>
      </c>
      <c r="O31" s="15">
        <v>938104.75</v>
      </c>
      <c r="P31" s="36">
        <f t="shared" si="2"/>
        <v>11262797</v>
      </c>
    </row>
    <row r="32" spans="1:16" s="5" customFormat="1" ht="24.75" customHeight="1">
      <c r="A32" s="42"/>
      <c r="B32" s="14" t="s">
        <v>28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36">
        <f t="shared" si="2"/>
        <v>0</v>
      </c>
    </row>
    <row r="33" spans="1:16" s="5" customFormat="1" ht="24.75" customHeight="1">
      <c r="A33" s="40">
        <v>853</v>
      </c>
      <c r="B33" s="14" t="s">
        <v>27</v>
      </c>
      <c r="C33" s="15"/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10704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36">
        <f t="shared" si="2"/>
        <v>10704</v>
      </c>
    </row>
    <row r="34" spans="1:16" s="5" customFormat="1" ht="24.75" customHeight="1">
      <c r="A34" s="41"/>
      <c r="B34" s="14" t="s">
        <v>28</v>
      </c>
      <c r="C34" s="15"/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36">
        <f t="shared" si="2"/>
        <v>0</v>
      </c>
    </row>
    <row r="35" spans="1:16" s="5" customFormat="1" ht="24.75" customHeight="1">
      <c r="A35" s="42">
        <v>854</v>
      </c>
      <c r="B35" s="14" t="s">
        <v>27</v>
      </c>
      <c r="C35" s="15">
        <v>886944</v>
      </c>
      <c r="D35" s="15">
        <v>67966</v>
      </c>
      <c r="E35" s="15">
        <v>124434</v>
      </c>
      <c r="F35" s="15">
        <v>115813</v>
      </c>
      <c r="G35" s="15">
        <v>67934</v>
      </c>
      <c r="H35" s="15">
        <v>70833</v>
      </c>
      <c r="I35" s="15">
        <v>67934</v>
      </c>
      <c r="J35" s="15">
        <v>67934</v>
      </c>
      <c r="K35" s="15">
        <v>67934</v>
      </c>
      <c r="L35" s="15">
        <v>67934</v>
      </c>
      <c r="M35" s="15">
        <v>67934</v>
      </c>
      <c r="N35" s="15">
        <v>124434</v>
      </c>
      <c r="O35" s="15">
        <v>67939</v>
      </c>
      <c r="P35" s="36">
        <f t="shared" si="2"/>
        <v>979023</v>
      </c>
    </row>
    <row r="36" spans="1:16" s="5" customFormat="1" ht="24.75" customHeight="1">
      <c r="A36" s="42"/>
      <c r="B36" s="14" t="s">
        <v>28</v>
      </c>
      <c r="C36" s="15">
        <v>230000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36">
        <f t="shared" si="2"/>
        <v>0</v>
      </c>
    </row>
    <row r="37" spans="1:16" s="5" customFormat="1" ht="24.75" customHeight="1">
      <c r="A37" s="42">
        <v>900</v>
      </c>
      <c r="B37" s="14" t="s">
        <v>27</v>
      </c>
      <c r="C37" s="15">
        <v>1888095</v>
      </c>
      <c r="D37" s="15">
        <v>137992</v>
      </c>
      <c r="E37" s="15">
        <v>255485</v>
      </c>
      <c r="F37" s="15">
        <v>137580</v>
      </c>
      <c r="G37" s="15">
        <v>267191</v>
      </c>
      <c r="H37" s="15">
        <v>137580</v>
      </c>
      <c r="I37" s="15">
        <v>257431</v>
      </c>
      <c r="J37" s="15">
        <v>137580</v>
      </c>
      <c r="K37" s="15">
        <v>255391</v>
      </c>
      <c r="L37" s="15">
        <v>137580</v>
      </c>
      <c r="M37" s="15">
        <v>255391</v>
      </c>
      <c r="N37" s="15">
        <v>137580</v>
      </c>
      <c r="O37" s="15">
        <v>305431</v>
      </c>
      <c r="P37" s="36">
        <f t="shared" si="2"/>
        <v>2422212</v>
      </c>
    </row>
    <row r="38" spans="1:18" s="5" customFormat="1" ht="24.75" customHeight="1">
      <c r="A38" s="42"/>
      <c r="B38" s="14" t="s">
        <v>28</v>
      </c>
      <c r="C38" s="15">
        <f>2832567+20000+378000</f>
        <v>3230567</v>
      </c>
      <c r="D38" s="15">
        <v>0</v>
      </c>
      <c r="E38" s="15">
        <v>0</v>
      </c>
      <c r="F38" s="15">
        <v>140000</v>
      </c>
      <c r="G38" s="15">
        <v>0</v>
      </c>
      <c r="H38" s="15">
        <v>0</v>
      </c>
      <c r="I38" s="15">
        <v>250000</v>
      </c>
      <c r="J38" s="15">
        <v>0</v>
      </c>
      <c r="K38" s="15">
        <v>0</v>
      </c>
      <c r="L38" s="15">
        <v>400000</v>
      </c>
      <c r="M38" s="15">
        <v>10000</v>
      </c>
      <c r="N38" s="15">
        <f>65000+5000+5000</f>
        <v>75000</v>
      </c>
      <c r="O38" s="15">
        <v>0</v>
      </c>
      <c r="P38" s="36">
        <f t="shared" si="2"/>
        <v>875000</v>
      </c>
      <c r="R38" s="6"/>
    </row>
    <row r="39" spans="1:16" s="5" customFormat="1" ht="24.75" customHeight="1">
      <c r="A39" s="42">
        <v>921</v>
      </c>
      <c r="B39" s="14" t="s">
        <v>27</v>
      </c>
      <c r="C39" s="15">
        <f>2169980-5000</f>
        <v>2164980</v>
      </c>
      <c r="D39" s="15">
        <v>174825</v>
      </c>
      <c r="E39" s="15">
        <v>174550</v>
      </c>
      <c r="F39" s="15">
        <v>204550</v>
      </c>
      <c r="G39" s="15">
        <v>232550</v>
      </c>
      <c r="H39" s="15">
        <v>189550</v>
      </c>
      <c r="I39" s="15">
        <v>226550</v>
      </c>
      <c r="J39" s="15">
        <v>235550</v>
      </c>
      <c r="K39" s="15">
        <v>190550</v>
      </c>
      <c r="L39" s="15">
        <v>318050</v>
      </c>
      <c r="M39" s="15">
        <v>425550</v>
      </c>
      <c r="N39" s="15">
        <v>194630</v>
      </c>
      <c r="O39" s="15">
        <v>174550</v>
      </c>
      <c r="P39" s="36">
        <f t="shared" si="2"/>
        <v>2741455</v>
      </c>
    </row>
    <row r="40" spans="1:16" s="5" customFormat="1" ht="24.75" customHeight="1">
      <c r="A40" s="42"/>
      <c r="B40" s="14" t="s">
        <v>28</v>
      </c>
      <c r="C40" s="15">
        <v>5000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36">
        <f t="shared" si="2"/>
        <v>0</v>
      </c>
    </row>
    <row r="41" spans="1:16" s="5" customFormat="1" ht="24.75" customHeight="1">
      <c r="A41" s="42">
        <v>926</v>
      </c>
      <c r="B41" s="14" t="s">
        <v>27</v>
      </c>
      <c r="C41" s="15">
        <v>598390</v>
      </c>
      <c r="D41" s="15">
        <v>0</v>
      </c>
      <c r="E41" s="15">
        <v>30000</v>
      </c>
      <c r="F41" s="15">
        <v>11625</v>
      </c>
      <c r="G41" s="15">
        <v>0</v>
      </c>
      <c r="H41" s="15">
        <v>38975</v>
      </c>
      <c r="I41" s="15">
        <v>60150</v>
      </c>
      <c r="J41" s="15">
        <v>0</v>
      </c>
      <c r="K41" s="15">
        <v>38975</v>
      </c>
      <c r="L41" s="15">
        <v>2650</v>
      </c>
      <c r="M41" s="15">
        <v>0</v>
      </c>
      <c r="N41" s="15">
        <v>38978</v>
      </c>
      <c r="O41" s="15">
        <v>50155</v>
      </c>
      <c r="P41" s="36">
        <f t="shared" si="2"/>
        <v>271508</v>
      </c>
    </row>
    <row r="42" spans="1:16" s="5" customFormat="1" ht="24.75" customHeight="1">
      <c r="A42" s="42"/>
      <c r="B42" s="14" t="s">
        <v>28</v>
      </c>
      <c r="C42" s="15">
        <v>1120000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1286380</v>
      </c>
      <c r="M42" s="15">
        <v>0</v>
      </c>
      <c r="N42" s="15">
        <f>70000+100000+150000</f>
        <v>320000</v>
      </c>
      <c r="O42" s="15">
        <v>0</v>
      </c>
      <c r="P42" s="36">
        <f t="shared" si="2"/>
        <v>1606380</v>
      </c>
    </row>
    <row r="43" spans="1:16" ht="30" customHeight="1">
      <c r="A43" s="10"/>
      <c r="B43" s="16"/>
      <c r="C43" s="17"/>
      <c r="D43" s="36">
        <f>SUM(D7:D42)</f>
        <v>3913327.34</v>
      </c>
      <c r="E43" s="36">
        <f aca="true" t="shared" si="3" ref="E43:O43">SUM(E7:E42)</f>
        <v>4364380.34</v>
      </c>
      <c r="F43" s="36">
        <f t="shared" si="3"/>
        <v>5815560.18</v>
      </c>
      <c r="G43" s="36">
        <f t="shared" si="3"/>
        <v>4202797.34</v>
      </c>
      <c r="H43" s="36">
        <f t="shared" si="3"/>
        <v>4217096.09</v>
      </c>
      <c r="I43" s="36">
        <f t="shared" si="3"/>
        <v>5195015.34</v>
      </c>
      <c r="J43" s="36">
        <f t="shared" si="3"/>
        <v>4129280.34</v>
      </c>
      <c r="K43" s="36">
        <f t="shared" si="3"/>
        <v>4740562.34</v>
      </c>
      <c r="L43" s="36">
        <f t="shared" si="3"/>
        <v>6826744.34</v>
      </c>
      <c r="M43" s="36">
        <f t="shared" si="3"/>
        <v>4725794.34</v>
      </c>
      <c r="N43" s="36">
        <f t="shared" si="3"/>
        <v>10906133.59</v>
      </c>
      <c r="O43" s="36">
        <f t="shared" si="3"/>
        <v>5033088.42</v>
      </c>
      <c r="P43" s="36">
        <f>SUM(P7:P42)</f>
        <v>64069780</v>
      </c>
    </row>
    <row r="44" spans="3:16" ht="30" customHeight="1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3:16" ht="30" customHeight="1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3:16" ht="30" customHeight="1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3:16" ht="30" customHeight="1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3:16" ht="30" customHeight="1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3:16" ht="30" customHeight="1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  <row r="50" spans="3:16" ht="12.7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3:16" ht="12.7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</sheetData>
  <sheetProtection/>
  <mergeCells count="19">
    <mergeCell ref="A5:P5"/>
    <mergeCell ref="A29:A30"/>
    <mergeCell ref="A31:A32"/>
    <mergeCell ref="A21:A22"/>
    <mergeCell ref="A23:A24"/>
    <mergeCell ref="A25:A26"/>
    <mergeCell ref="A27:A28"/>
    <mergeCell ref="A7:A8"/>
    <mergeCell ref="A9:A10"/>
    <mergeCell ref="A11:A12"/>
    <mergeCell ref="A13:A14"/>
    <mergeCell ref="A15:A16"/>
    <mergeCell ref="A17:A18"/>
    <mergeCell ref="A41:A42"/>
    <mergeCell ref="A19:A20"/>
    <mergeCell ref="A35:A36"/>
    <mergeCell ref="A37:A38"/>
    <mergeCell ref="A39:A40"/>
    <mergeCell ref="A33:A34"/>
  </mergeCells>
  <printOptions/>
  <pageMargins left="0.2755905511811024" right="0.1968503937007874" top="0.984251968503937" bottom="0.984251968503937" header="0.5118110236220472" footer="0.5118110236220472"/>
  <pageSetup horizontalDpi="300" verticalDpi="300" orientation="landscape" paperSize="9" scale="85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Tomasz Witkowski</cp:lastModifiedBy>
  <cp:lastPrinted>2010-01-18T10:50:57Z</cp:lastPrinted>
  <dcterms:created xsi:type="dcterms:W3CDTF">1997-02-26T13:46:56Z</dcterms:created>
  <dcterms:modified xsi:type="dcterms:W3CDTF">2010-01-25T12:30:39Z</dcterms:modified>
  <cp:category/>
  <cp:version/>
  <cp:contentType/>
  <cp:contentStatus/>
</cp:coreProperties>
</file>