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9120" activeTab="0"/>
  </bookViews>
  <sheets>
    <sheet name="zal nr 3 do proj.uchwały" sheetId="1" r:id="rId1"/>
    <sheet name="zal nr 1 do proj.uchwaly" sheetId="2" r:id="rId2"/>
  </sheets>
  <definedNames/>
  <calcPr fullCalcOnLoad="1"/>
</workbook>
</file>

<file path=xl/sharedStrings.xml><?xml version="1.0" encoding="utf-8"?>
<sst xmlns="http://schemas.openxmlformats.org/spreadsheetml/2006/main" count="232" uniqueCount="127">
  <si>
    <t>wydatki bieżące</t>
  </si>
  <si>
    <t>wydatki majątkowe</t>
  </si>
  <si>
    <t xml:space="preserve">Załącznik Nr 1 do uchwały Nr … /2010 </t>
  </si>
  <si>
    <t xml:space="preserve">Rady Miejskiej Trzcianki  z dnia …..  </t>
  </si>
  <si>
    <t>Szczegółowy kształt i zakres danych budżetowych WPF</t>
  </si>
  <si>
    <t>Lp.</t>
  </si>
  <si>
    <t>Wyszczególnienie</t>
  </si>
  <si>
    <t>Rok 2011</t>
  </si>
  <si>
    <t>Rok 2012</t>
  </si>
  <si>
    <r>
      <t>Rok 2013</t>
    </r>
    <r>
      <rPr>
        <sz val="10"/>
        <color indexed="8"/>
        <rFont val="Times New Roman"/>
        <family val="1"/>
      </rPr>
      <t xml:space="preserve"> </t>
    </r>
  </si>
  <si>
    <t>Rok 2014</t>
  </si>
  <si>
    <t>Rok 2015</t>
  </si>
  <si>
    <t>Rok 2016</t>
  </si>
  <si>
    <t>Rok 2017</t>
  </si>
  <si>
    <t>Rok 2018</t>
  </si>
  <si>
    <t>Rok 2019</t>
  </si>
  <si>
    <t>Rok 2020</t>
  </si>
  <si>
    <t>Rok 2021</t>
  </si>
  <si>
    <t>Rok 2022</t>
  </si>
  <si>
    <t>Rok 2023</t>
  </si>
  <si>
    <t>Rok 2024</t>
  </si>
  <si>
    <t>Rok 2025</t>
  </si>
  <si>
    <t>Rok 2026</t>
  </si>
  <si>
    <t>Rok 2027</t>
  </si>
  <si>
    <t>Rok 2028</t>
  </si>
  <si>
    <t>Rok 2029</t>
  </si>
  <si>
    <t>Rok 2030</t>
  </si>
  <si>
    <t>Rok 2031</t>
  </si>
  <si>
    <t>Rok 2032</t>
  </si>
  <si>
    <t>Rok 2033</t>
  </si>
  <si>
    <t>Rok 2034</t>
  </si>
  <si>
    <t>Rok 2035</t>
  </si>
  <si>
    <t>Rok 2036</t>
  </si>
  <si>
    <t>Rok 2037</t>
  </si>
  <si>
    <t>Rok 2038</t>
  </si>
  <si>
    <t>Rok 2039</t>
  </si>
  <si>
    <t>Rok 2040</t>
  </si>
  <si>
    <t>Rok 2041</t>
  </si>
  <si>
    <t>Rok 2042</t>
  </si>
  <si>
    <t>Rok 2043</t>
  </si>
  <si>
    <t>Rok 2044</t>
  </si>
  <si>
    <t>Rok 2045</t>
  </si>
  <si>
    <t>Rok 2046</t>
  </si>
  <si>
    <t>Rok 2047</t>
  </si>
  <si>
    <t>Rok 2048</t>
  </si>
  <si>
    <t>Rok 2049</t>
  </si>
  <si>
    <t>Rok 2050</t>
  </si>
  <si>
    <t>Rok 2051</t>
  </si>
  <si>
    <t>Rok 2052</t>
  </si>
  <si>
    <r>
      <t>Dochody ogółem</t>
    </r>
    <r>
      <rPr>
        <u val="single"/>
        <vertAlign val="superscript"/>
        <sz val="10"/>
        <color indexed="12"/>
        <rFont val="Times New Roman"/>
        <family val="1"/>
      </rPr>
      <t>[1]</t>
    </r>
    <r>
      <rPr>
        <u val="single"/>
        <sz val="10"/>
        <color indexed="12"/>
        <rFont val="Times New Roman"/>
        <family val="1"/>
      </rPr>
      <t xml:space="preserve">, w tym: </t>
    </r>
  </si>
  <si>
    <t>a</t>
  </si>
  <si>
    <t>dochody bieżące</t>
  </si>
  <si>
    <t>b</t>
  </si>
  <si>
    <t xml:space="preserve">dochody majątkowe,  w tym: </t>
  </si>
  <si>
    <t>c</t>
  </si>
  <si>
    <t>ze sprzedaży majątku</t>
  </si>
  <si>
    <r>
      <t>Wydatki bieżące</t>
    </r>
    <r>
      <rPr>
        <u val="single"/>
        <vertAlign val="superscript"/>
        <sz val="10"/>
        <color indexed="12"/>
        <rFont val="Times New Roman"/>
        <family val="1"/>
      </rPr>
      <t>[2]</t>
    </r>
    <r>
      <rPr>
        <u val="single"/>
        <sz val="10"/>
        <color indexed="12"/>
        <rFont val="Times New Roman"/>
        <family val="1"/>
      </rPr>
      <t xml:space="preserve"> (bez odsetek i prowizji od kredytów i pożyczek oraz wyemitowanych papierów wartościowych ), w tym:</t>
    </r>
  </si>
  <si>
    <r>
      <t>na wynagrodzenia i składki od nich naliczane</t>
    </r>
    <r>
      <rPr>
        <u val="single"/>
        <vertAlign val="superscript"/>
        <sz val="10"/>
        <color indexed="12"/>
        <rFont val="Times New Roman"/>
        <family val="1"/>
      </rPr>
      <t>[3]</t>
    </r>
  </si>
  <si>
    <r>
      <t>związane z funkcjonowaniem organów JST</t>
    </r>
    <r>
      <rPr>
        <u val="single"/>
        <vertAlign val="superscript"/>
        <sz val="10"/>
        <color indexed="12"/>
        <rFont val="Times New Roman"/>
        <family val="1"/>
      </rPr>
      <t>[4]</t>
    </r>
  </si>
  <si>
    <t xml:space="preserve">  z tytułu gwarancji i poręczeń, w tym:</t>
  </si>
  <si>
    <t>d</t>
  </si>
  <si>
    <r>
      <t xml:space="preserve">gwarancje i poręczenia podlegające wyłączeniu z limitów </t>
    </r>
    <r>
      <rPr>
        <sz val="10"/>
        <rFont val="Times New Roman"/>
        <family val="1"/>
      </rPr>
      <t>spłaty zobowiązań z art. 243 ufp/169sufp</t>
    </r>
  </si>
  <si>
    <t>e</t>
  </si>
  <si>
    <r>
      <t>wydatki bieżące objęte limitem art. 226 ust. 4 ufp</t>
    </r>
    <r>
      <rPr>
        <u val="single"/>
        <vertAlign val="superscript"/>
        <sz val="10"/>
        <color indexed="12"/>
        <rFont val="Times New Roman"/>
        <family val="1"/>
      </rPr>
      <t>[5]</t>
    </r>
  </si>
  <si>
    <t>Wynik budżetu po wykonaniu wydatków bieżących (bez obsługi długu) (1-2) 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</si>
  <si>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</si>
  <si>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</si>
  <si>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r>
      <t>Inne przychody niezwiązane z zaciągnięciem długu</t>
    </r>
    <r>
      <rPr>
        <u val="single"/>
        <vertAlign val="superscript"/>
        <sz val="10"/>
        <color indexed="12"/>
        <rFont val="Times New Roman"/>
        <family val="1"/>
      </rPr>
      <t>[6]</t>
    </r>
  </si>
  <si>
    <t>Środki do dyspozycji (3+4+5)</t>
  </si>
  <si>
    <t>Spłata i obsługa długu, z tego: </t>
  </si>
  <si>
    <t>rozchody z tytułu spłaty rat kapitałowych oraz wykupu obligacji</t>
  </si>
  <si>
    <t>wydatki bieżące na obsługę długu</t>
  </si>
  <si>
    <t>Inne rozchody (bez spłaty długu np. udzielane pożyczki)</t>
  </si>
  <si>
    <t>Środki do dyspozycji na wydatki majątkowe (6-7-8)</t>
  </si>
  <si>
    <r>
      <t>Wydatki majątkowe</t>
    </r>
    <r>
      <rPr>
        <u val="single"/>
        <vertAlign val="superscript"/>
        <sz val="10"/>
        <color indexed="12"/>
        <rFont val="Times New Roman"/>
        <family val="1"/>
      </rPr>
      <t>[7]</t>
    </r>
    <r>
      <rPr>
        <u val="single"/>
        <sz val="10"/>
        <color indexed="12"/>
        <rFont val="Times New Roman"/>
        <family val="1"/>
      </rPr>
      <t>,  w tym:</t>
    </r>
  </si>
  <si>
    <t>wydatki majątkowe objęte limitem art. 226 ust. 4 ufp</t>
  </si>
  <si>
    <r>
      <t>Przychody (kredyty, pożyczki, emisje obligacji)</t>
    </r>
    <r>
      <rPr>
        <u val="single"/>
        <vertAlign val="superscript"/>
        <sz val="10"/>
        <color indexed="12"/>
        <rFont val="Times New Roman"/>
        <family val="1"/>
      </rPr>
      <t>[8]</t>
    </r>
  </si>
  <si>
    <r>
      <t>Wynik finansowy budżetu (9-10+11)</t>
    </r>
    <r>
      <rPr>
        <u val="single"/>
        <vertAlign val="superscript"/>
        <sz val="10"/>
        <color indexed="12"/>
        <rFont val="Times New Roman"/>
        <family val="1"/>
      </rPr>
      <t>[9]</t>
    </r>
  </si>
  <si>
    <r>
      <t>Kwota długu</t>
    </r>
    <r>
      <rPr>
        <u val="single"/>
        <vertAlign val="superscript"/>
        <sz val="10"/>
        <color indexed="12"/>
        <rFont val="Times New Roman"/>
        <family val="1"/>
      </rPr>
      <t>[10]</t>
    </r>
    <r>
      <rPr>
        <u val="single"/>
        <sz val="10"/>
        <color indexed="12"/>
        <rFont val="Times New Roman"/>
        <family val="1"/>
      </rPr>
      <t>, w tym:</t>
    </r>
  </si>
  <si>
    <r>
      <t>łączna kwota wyłączeń z art. 243 ust. 3 pkt 1 ufp oraz z art. 170 ust. 3 sufp</t>
    </r>
    <r>
      <rPr>
        <u val="single"/>
        <vertAlign val="superscript"/>
        <sz val="10"/>
        <color indexed="12"/>
        <rFont val="Times New Roman"/>
        <family val="1"/>
      </rPr>
      <t>[11]</t>
    </r>
  </si>
  <si>
    <t>kwota wyłączeń z art. 243 ust. 3 pkt 1 ufp oraz z art. 170 ust. 3 sufp przypadająca na dany rok budżetowy</t>
  </si>
  <si>
    <r>
      <t>Kwota zobowiązań związku współtworzonego przez jst przypadających do spłaty w danym roku budżetowym podlegające doliczeniu zgodnie z art. 244 ufp</t>
    </r>
    <r>
      <rPr>
        <u val="single"/>
        <vertAlign val="superscript"/>
        <sz val="10"/>
        <color indexed="12"/>
        <rFont val="Times New Roman"/>
        <family val="1"/>
      </rPr>
      <t>[12]</t>
    </r>
  </si>
  <si>
    <t xml:space="preserve">15. </t>
  </si>
  <si>
    <r>
      <t>Planowana łączna kwota spłaty zobowiązań</t>
    </r>
    <r>
      <rPr>
        <u val="single"/>
        <vertAlign val="superscript"/>
        <sz val="10"/>
        <color indexed="12"/>
        <rFont val="Times New Roman"/>
        <family val="1"/>
      </rPr>
      <t>[13]</t>
    </r>
  </si>
  <si>
    <r>
      <t>Maksymalny dopuszczalny wskaźnik spłaty  z art. 243 ufp</t>
    </r>
    <r>
      <rPr>
        <u val="single"/>
        <vertAlign val="superscript"/>
        <sz val="10"/>
        <color indexed="12"/>
        <rFont val="Times New Roman"/>
        <family val="1"/>
      </rPr>
      <t>[14]</t>
    </r>
  </si>
  <si>
    <r>
      <t xml:space="preserve">Spełnienie wskaźnika spłaty z art. 243 ufp po uwzględnieniu art. 244 ufp </t>
    </r>
    <r>
      <rPr>
        <u val="single"/>
        <vertAlign val="superscript"/>
        <sz val="10"/>
        <color indexed="12"/>
        <rFont val="Times New Roman"/>
        <family val="1"/>
      </rPr>
      <t>[15]</t>
    </r>
  </si>
  <si>
    <t>Zgodny z  art. 243 ufp/niezgodny z art. 243**</t>
  </si>
  <si>
    <r>
      <t>Spłata zadłużenia/dochody ogółem (7-13a +2c –2d):1)  -max 15%  z art. 169 sufp</t>
    </r>
    <r>
      <rPr>
        <u val="single"/>
        <vertAlign val="superscript"/>
        <sz val="10"/>
        <color indexed="12"/>
        <rFont val="Times New Roman"/>
        <family val="1"/>
      </rPr>
      <t>[16]</t>
    </r>
  </si>
  <si>
    <r>
      <t>Zadłużenie/dochody ogółem (13 –13a):1) - max 60% z art. 170 sufp</t>
    </r>
    <r>
      <rPr>
        <u val="single"/>
        <vertAlign val="superscript"/>
        <sz val="10"/>
        <color indexed="12"/>
        <rFont val="Times New Roman"/>
        <family val="1"/>
      </rPr>
      <t>[17]</t>
    </r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</si>
  <si>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</si>
  <si>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</si>
  <si>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</si>
  <si>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</si>
  <si>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</si>
  <si>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Sposób sfinansowania spłaty długu (kwota powinna być zgodna z kwotą wykazaną w poz. 7a),
z tego: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</si>
  <si>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</si>
  <si>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</si>
  <si>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</si>
  <si>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</si>
  <si>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</si>
  <si>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</si>
  <si>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</si>
  <si>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</si>
  <si>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sfinansowanie deficytu</t>
  </si>
  <si>
    <t>*   Kwoty w poz.: 1, 1a, 1c, 2, 2c, 2d, 7, 7a, 7b, 11, 13, 13a, 14, 15 oraz 16 (komórki oznaczone kolorem niebieskim) należy wykazać w całym okresie, na który zaciągnięto oraz planuje się zaciągnąć zobowiązania.</t>
  </si>
  <si>
    <t>** powinna zostać spełniona zależność odnośnie lewej strony wzoru po uwzględnieniu poz. 14 w stosunku do prawej strony wzoru - niewłaściwe skreślić</t>
  </si>
  <si>
    <t>Wykaz przedsięwzięć do Wieloletniej Prognozy Finansowej</t>
  </si>
  <si>
    <t>l.p.</t>
  </si>
  <si>
    <t>Nazwa i cel</t>
  </si>
  <si>
    <t>jednostka odpowiedzialna</t>
  </si>
  <si>
    <t>okres realizacji</t>
  </si>
  <si>
    <t>łączne nakłady finansowe</t>
  </si>
  <si>
    <t>limity wydatków w poszczególnych latach</t>
  </si>
  <si>
    <t>od</t>
  </si>
  <si>
    <t>do</t>
  </si>
  <si>
    <t>Przedsięwzięcia ogółem</t>
  </si>
  <si>
    <t>II. Umowy, których realizacja w roku budżetowym i w latach następnych jest niezbędna dla zapewnienia ciągłości działania jednostki i których  płatności przypadają w okresie dłuższym niż rok</t>
  </si>
  <si>
    <t>Urząd Miejski</t>
  </si>
  <si>
    <t>umowa o oczyszczanie ulic miasta Trzcianki</t>
  </si>
  <si>
    <t>utrzymanie zieleni na terenie miasta Trzcianka</t>
  </si>
  <si>
    <t>VI/2009</t>
  </si>
  <si>
    <t>V/2011</t>
  </si>
  <si>
    <t>III Gwarancje i poręczenia udzielone przez Gminę( łącznie)</t>
  </si>
  <si>
    <t xml:space="preserve">Załącznik Nr 3 </t>
  </si>
  <si>
    <t>do Uchwały Nr</t>
  </si>
  <si>
    <t>Rady Miejskiej Trzcianki</t>
  </si>
  <si>
    <t>z dnia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</si>
</sst>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</numFmts>
  <fonts count="32"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9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u val="single"/>
      <vertAlign val="superscript"/>
      <sz val="10"/>
      <color indexed="12"/>
      <name val="Times New Roman"/>
      <family val="1"/>
    </font>
    <font>
      <sz val="9"/>
      <color indexed="8"/>
      <name val="Times New Roman"/>
      <family val="1"/>
    </font>
    <font>
      <u val="single"/>
      <vertAlign val="superscript"/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/>
      <right/>
      <top style="thin"/>
      <bottom style="hair"/>
    </border>
    <border>
      <left style="hair"/>
      <right style="hair"/>
      <top/>
      <bottom style="thin"/>
    </border>
    <border>
      <left/>
      <right/>
      <top style="thin"/>
      <bottom style="thin"/>
    </border>
    <border>
      <left style="hair"/>
      <right/>
      <top style="hair"/>
      <bottom/>
    </border>
    <border>
      <left style="thin"/>
      <right style="thin"/>
      <top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/>
      <top/>
      <bottom style="thin"/>
    </border>
    <border>
      <left style="thin"/>
      <right/>
      <top style="thin"/>
      <bottom style="thin"/>
    </border>
    <border>
      <left style="thin"/>
      <right/>
      <top style="hair"/>
      <bottom style="hair"/>
    </border>
    <border>
      <left style="thin"/>
      <right/>
      <top/>
      <bottom style="thin"/>
    </border>
    <border>
      <left style="thin"/>
      <right/>
      <top style="thin"/>
      <bottom style="hair"/>
    </border>
    <border>
      <left style="thin"/>
      <right/>
      <top style="thin"/>
      <bottom/>
    </border>
    <border>
      <left/>
      <right/>
      <top style="hair"/>
      <bottom style="hair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/>
      <right style="thin"/>
      <top/>
      <bottom style="thin"/>
    </border>
    <border>
      <left/>
      <right style="thin"/>
      <top style="thin"/>
      <bottom style="hair"/>
    </border>
    <border>
      <left/>
      <right style="thin"/>
      <top style="thin"/>
      <bottom/>
    </border>
    <border>
      <left/>
      <right style="hair"/>
      <top/>
      <bottom style="thin"/>
    </border>
    <border>
      <left/>
      <right/>
      <top style="thin"/>
      <bottom/>
    </border>
    <border>
      <left style="thin"/>
      <right style="thin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9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4" fillId="24" borderId="10" xfId="0" applyNumberFormat="1" applyFont="1" applyFill="1" applyBorder="1" applyAlignment="1">
      <alignment horizontal="center" vertical="top" wrapText="1"/>
    </xf>
    <xf numFmtId="3" fontId="4" fillId="24" borderId="11" xfId="0" applyNumberFormat="1" applyFont="1" applyFill="1" applyBorder="1" applyAlignment="1">
      <alignment horizontal="center" vertical="top" wrapText="1"/>
    </xf>
    <xf numFmtId="3" fontId="4" fillId="24" borderId="12" xfId="0" applyNumberFormat="1" applyFont="1" applyFill="1" applyBorder="1" applyAlignment="1">
      <alignment horizontal="center" vertical="top" wrapText="1"/>
    </xf>
    <xf numFmtId="3" fontId="1" fillId="24" borderId="12" xfId="0" applyNumberFormat="1" applyFont="1" applyFill="1" applyBorder="1" applyAlignment="1">
      <alignment horizontal="center" vertical="top" wrapText="1"/>
    </xf>
    <xf numFmtId="3" fontId="4" fillId="24" borderId="13" xfId="0" applyNumberFormat="1" applyFont="1" applyFill="1" applyBorder="1" applyAlignment="1">
      <alignment horizontal="center" vertical="top" wrapText="1"/>
    </xf>
    <xf numFmtId="3" fontId="4" fillId="24" borderId="14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4" fillId="0" borderId="16" xfId="0" applyFont="1" applyBorder="1" applyAlignment="1">
      <alignment horizontal="center" vertical="top" wrapText="1"/>
    </xf>
    <xf numFmtId="0" fontId="6" fillId="0" borderId="16" xfId="44" applyFont="1" applyBorder="1" applyAlignment="1" applyProtection="1">
      <alignment horizontal="justify" vertical="top" wrapText="1"/>
      <protection/>
    </xf>
    <xf numFmtId="4" fontId="4" fillId="0" borderId="17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justify" vertical="top" wrapText="1"/>
    </xf>
    <xf numFmtId="4" fontId="1" fillId="6" borderId="22" xfId="0" applyNumberFormat="1" applyFont="1" applyFill="1" applyBorder="1" applyAlignment="1">
      <alignment horizontal="right" vertical="top" wrapText="1"/>
    </xf>
    <xf numFmtId="3" fontId="1" fillId="6" borderId="23" xfId="0" applyNumberFormat="1" applyFont="1" applyFill="1" applyBorder="1" applyAlignment="1">
      <alignment horizontal="right" vertical="top" wrapText="1"/>
    </xf>
    <xf numFmtId="3" fontId="1" fillId="6" borderId="24" xfId="0" applyNumberFormat="1" applyFont="1" applyFill="1" applyBorder="1" applyAlignment="1">
      <alignment horizontal="right" vertical="top" wrapText="1"/>
    </xf>
    <xf numFmtId="3" fontId="1" fillId="6" borderId="25" xfId="0" applyNumberFormat="1" applyFont="1" applyFill="1" applyBorder="1" applyAlignment="1">
      <alignment horizontal="right" vertical="top" wrapText="1"/>
    </xf>
    <xf numFmtId="3" fontId="1" fillId="6" borderId="21" xfId="0" applyNumberFormat="1" applyFont="1" applyFill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justify" vertical="top" wrapText="1"/>
    </xf>
    <xf numFmtId="4" fontId="1" fillId="6" borderId="27" xfId="0" applyNumberFormat="1" applyFont="1" applyFill="1" applyBorder="1" applyAlignment="1">
      <alignment horizontal="right" vertical="top" wrapText="1"/>
    </xf>
    <xf numFmtId="3" fontId="1" fillId="6" borderId="28" xfId="0" applyNumberFormat="1" applyFont="1" applyFill="1" applyBorder="1" applyAlignment="1">
      <alignment horizontal="right" vertical="top" wrapText="1"/>
    </xf>
    <xf numFmtId="3" fontId="1" fillId="6" borderId="29" xfId="0" applyNumberFormat="1" applyFont="1" applyFill="1" applyBorder="1" applyAlignment="1">
      <alignment horizontal="right" vertical="top" wrapText="1"/>
    </xf>
    <xf numFmtId="3" fontId="1" fillId="6" borderId="30" xfId="0" applyNumberFormat="1" applyFont="1" applyFill="1" applyBorder="1" applyAlignment="1">
      <alignment horizontal="right" vertical="center" wrapText="1"/>
    </xf>
    <xf numFmtId="0" fontId="6" fillId="0" borderId="16" xfId="44" applyFont="1" applyBorder="1" applyAlignment="1" applyProtection="1">
      <alignment vertical="top" wrapText="1"/>
      <protection/>
    </xf>
    <xf numFmtId="4" fontId="1" fillId="6" borderId="17" xfId="0" applyNumberFormat="1" applyFont="1" applyFill="1" applyBorder="1" applyAlignment="1">
      <alignment horizontal="right" vertical="top" wrapText="1"/>
    </xf>
    <xf numFmtId="3" fontId="1" fillId="6" borderId="18" xfId="0" applyNumberFormat="1" applyFont="1" applyFill="1" applyBorder="1" applyAlignment="1">
      <alignment horizontal="right" vertical="top" wrapText="1"/>
    </xf>
    <xf numFmtId="3" fontId="1" fillId="6" borderId="19" xfId="0" applyNumberFormat="1" applyFont="1" applyFill="1" applyBorder="1" applyAlignment="1">
      <alignment horizontal="right" vertical="top" wrapText="1"/>
    </xf>
    <xf numFmtId="3" fontId="1" fillId="6" borderId="20" xfId="0" applyNumberFormat="1" applyFont="1" applyFill="1" applyBorder="1" applyAlignment="1">
      <alignment horizontal="right" vertical="top" wrapText="1"/>
    </xf>
    <xf numFmtId="3" fontId="1" fillId="6" borderId="16" xfId="0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1" xfId="44" applyFont="1" applyBorder="1" applyAlignment="1" applyProtection="1">
      <alignment horizontal="justify" vertical="center" wrapText="1"/>
      <protection/>
    </xf>
    <xf numFmtId="4" fontId="4" fillId="6" borderId="22" xfId="0" applyNumberFormat="1" applyFont="1" applyFill="1" applyBorder="1" applyAlignment="1">
      <alignment horizontal="right" vertical="center" wrapText="1"/>
    </xf>
    <xf numFmtId="3" fontId="1" fillId="6" borderId="23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21" xfId="44" applyFont="1" applyBorder="1" applyAlignment="1" applyProtection="1">
      <alignment horizontal="justify" vertical="top" wrapText="1"/>
      <protection/>
    </xf>
    <xf numFmtId="4" fontId="4" fillId="6" borderId="22" xfId="0" applyNumberFormat="1" applyFont="1" applyFill="1" applyBorder="1" applyAlignment="1">
      <alignment horizontal="right" wrapText="1"/>
    </xf>
    <xf numFmtId="0" fontId="4" fillId="0" borderId="21" xfId="0" applyFont="1" applyBorder="1" applyAlignment="1">
      <alignment horizontal="right" vertical="top" wrapText="1"/>
    </xf>
    <xf numFmtId="4" fontId="4" fillId="6" borderId="23" xfId="0" applyNumberFormat="1" applyFont="1" applyFill="1" applyBorder="1" applyAlignment="1">
      <alignment horizontal="right" wrapText="1"/>
    </xf>
    <xf numFmtId="4" fontId="4" fillId="6" borderId="23" xfId="0" applyNumberFormat="1" applyFont="1" applyFill="1" applyBorder="1" applyAlignment="1">
      <alignment horizontal="right" vertical="center" wrapText="1"/>
    </xf>
    <xf numFmtId="4" fontId="4" fillId="6" borderId="2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21" xfId="0" applyFont="1" applyBorder="1" applyAlignment="1">
      <alignment horizontal="justify" vertical="top"/>
    </xf>
    <xf numFmtId="4" fontId="4" fillId="6" borderId="23" xfId="0" applyNumberFormat="1" applyFont="1" applyFill="1" applyBorder="1" applyAlignment="1">
      <alignment horizontal="right" vertical="top" wrapText="1"/>
    </xf>
    <xf numFmtId="4" fontId="4" fillId="6" borderId="24" xfId="0" applyNumberFormat="1" applyFont="1" applyFill="1" applyBorder="1" applyAlignment="1">
      <alignment horizontal="right" wrapText="1"/>
    </xf>
    <xf numFmtId="4" fontId="4" fillId="6" borderId="25" xfId="0" applyNumberFormat="1" applyFont="1" applyFill="1" applyBorder="1" applyAlignment="1">
      <alignment horizontal="right" wrapText="1"/>
    </xf>
    <xf numFmtId="0" fontId="6" fillId="0" borderId="26" xfId="44" applyFont="1" applyBorder="1" applyAlignment="1" applyProtection="1">
      <alignment horizontal="justify" vertical="top" wrapText="1"/>
      <protection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top" wrapText="1"/>
    </xf>
    <xf numFmtId="4" fontId="1" fillId="0" borderId="31" xfId="0" applyNumberFormat="1" applyFont="1" applyBorder="1" applyAlignment="1">
      <alignment horizontal="right" vertical="top" wrapText="1"/>
    </xf>
    <xf numFmtId="3" fontId="1" fillId="0" borderId="32" xfId="0" applyNumberFormat="1" applyFont="1" applyBorder="1" applyAlignment="1">
      <alignment horizontal="right" vertical="top" wrapText="1"/>
    </xf>
    <xf numFmtId="3" fontId="1" fillId="0" borderId="33" xfId="0" applyNumberFormat="1" applyFont="1" applyBorder="1" applyAlignment="1">
      <alignment horizontal="right" vertical="top" wrapText="1"/>
    </xf>
    <xf numFmtId="3" fontId="1" fillId="0" borderId="34" xfId="0" applyNumberFormat="1" applyFont="1" applyBorder="1" applyAlignment="1">
      <alignment horizontal="right" vertical="top" wrapText="1"/>
    </xf>
    <xf numFmtId="3" fontId="1" fillId="0" borderId="15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justify" vertical="top" wrapText="1"/>
    </xf>
    <xf numFmtId="3" fontId="4" fillId="25" borderId="17" xfId="0" applyNumberFormat="1" applyFont="1" applyFill="1" applyBorder="1" applyAlignment="1">
      <alignment horizontal="right" wrapText="1"/>
    </xf>
    <xf numFmtId="3" fontId="4" fillId="25" borderId="18" xfId="0" applyNumberFormat="1" applyFont="1" applyFill="1" applyBorder="1" applyAlignment="1">
      <alignment horizontal="right" wrapText="1"/>
    </xf>
    <xf numFmtId="3" fontId="4" fillId="25" borderId="18" xfId="0" applyNumberFormat="1" applyFont="1" applyFill="1" applyBorder="1" applyAlignment="1">
      <alignment horizontal="right" vertical="top" wrapText="1"/>
    </xf>
    <xf numFmtId="3" fontId="4" fillId="25" borderId="19" xfId="0" applyNumberFormat="1" applyFont="1" applyFill="1" applyBorder="1" applyAlignment="1">
      <alignment horizontal="right" wrapText="1"/>
    </xf>
    <xf numFmtId="3" fontId="4" fillId="25" borderId="20" xfId="0" applyNumberFormat="1" applyFont="1" applyFill="1" applyBorder="1" applyAlignment="1">
      <alignment horizontal="right" wrapText="1"/>
    </xf>
    <xf numFmtId="0" fontId="1" fillId="0" borderId="26" xfId="0" applyFont="1" applyBorder="1" applyAlignment="1">
      <alignment vertical="top" wrapText="1"/>
    </xf>
    <xf numFmtId="3" fontId="4" fillId="25" borderId="27" xfId="0" applyNumberFormat="1" applyFont="1" applyFill="1" applyBorder="1" applyAlignment="1">
      <alignment horizontal="right" wrapText="1"/>
    </xf>
    <xf numFmtId="3" fontId="4" fillId="25" borderId="35" xfId="0" applyNumberFormat="1" applyFont="1" applyFill="1" applyBorder="1" applyAlignment="1">
      <alignment horizontal="right" wrapText="1"/>
    </xf>
    <xf numFmtId="3" fontId="4" fillId="25" borderId="35" xfId="0" applyNumberFormat="1" applyFont="1" applyFill="1" applyBorder="1" applyAlignment="1">
      <alignment horizontal="right" vertical="top" wrapText="1"/>
    </xf>
    <xf numFmtId="3" fontId="4" fillId="25" borderId="36" xfId="0" applyNumberFormat="1" applyFont="1" applyFill="1" applyBorder="1" applyAlignment="1">
      <alignment horizontal="right" wrapText="1"/>
    </xf>
    <xf numFmtId="3" fontId="4" fillId="25" borderId="37" xfId="0" applyNumberFormat="1" applyFont="1" applyFill="1" applyBorder="1" applyAlignment="1">
      <alignment horizontal="right" wrapText="1"/>
    </xf>
    <xf numFmtId="0" fontId="6" fillId="0" borderId="15" xfId="44" applyFont="1" applyBorder="1" applyAlignment="1" applyProtection="1">
      <alignment horizontal="justify" vertical="top" wrapText="1"/>
      <protection/>
    </xf>
    <xf numFmtId="4" fontId="4" fillId="25" borderId="31" xfId="0" applyNumberFormat="1" applyFont="1" applyFill="1" applyBorder="1" applyAlignment="1">
      <alignment horizontal="right" wrapText="1"/>
    </xf>
    <xf numFmtId="4" fontId="4" fillId="25" borderId="32" xfId="0" applyNumberFormat="1" applyFont="1" applyFill="1" applyBorder="1" applyAlignment="1">
      <alignment horizontal="right" wrapText="1"/>
    </xf>
    <xf numFmtId="4" fontId="4" fillId="25" borderId="32" xfId="0" applyNumberFormat="1" applyFont="1" applyFill="1" applyBorder="1" applyAlignment="1">
      <alignment horizontal="right" vertical="top" wrapText="1"/>
    </xf>
    <xf numFmtId="4" fontId="4" fillId="25" borderId="33" xfId="0" applyNumberFormat="1" applyFont="1" applyFill="1" applyBorder="1" applyAlignment="1">
      <alignment horizontal="right" wrapText="1"/>
    </xf>
    <xf numFmtId="4" fontId="4" fillId="25" borderId="34" xfId="0" applyNumberFormat="1" applyFont="1" applyFill="1" applyBorder="1" applyAlignment="1">
      <alignment horizontal="right" wrapText="1"/>
    </xf>
    <xf numFmtId="3" fontId="1" fillId="6" borderId="15" xfId="0" applyNumberFormat="1" applyFont="1" applyFill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wrapText="1"/>
    </xf>
    <xf numFmtId="3" fontId="4" fillId="0" borderId="32" xfId="0" applyNumberFormat="1" applyFont="1" applyBorder="1" applyAlignment="1">
      <alignment horizontal="right" wrapText="1"/>
    </xf>
    <xf numFmtId="3" fontId="4" fillId="0" borderId="33" xfId="0" applyNumberFormat="1" applyFont="1" applyBorder="1" applyAlignment="1">
      <alignment horizontal="right" wrapText="1"/>
    </xf>
    <xf numFmtId="3" fontId="4" fillId="0" borderId="34" xfId="0" applyNumberFormat="1" applyFont="1" applyBorder="1" applyAlignment="1">
      <alignment horizontal="right" wrapText="1"/>
    </xf>
    <xf numFmtId="4" fontId="1" fillId="0" borderId="17" xfId="0" applyNumberFormat="1" applyFont="1" applyFill="1" applyBorder="1" applyAlignment="1">
      <alignment horizontal="right" wrapText="1"/>
    </xf>
    <xf numFmtId="4" fontId="1" fillId="0" borderId="38" xfId="0" applyNumberFormat="1" applyFont="1" applyFill="1" applyBorder="1" applyAlignment="1">
      <alignment horizontal="right" wrapText="1"/>
    </xf>
    <xf numFmtId="3" fontId="1" fillId="6" borderId="10" xfId="0" applyNumberFormat="1" applyFont="1" applyFill="1" applyBorder="1" applyAlignment="1">
      <alignment horizontal="right" vertical="center" wrapText="1"/>
    </xf>
    <xf numFmtId="4" fontId="1" fillId="6" borderId="22" xfId="0" applyNumberFormat="1" applyFont="1" applyFill="1" applyBorder="1" applyAlignment="1">
      <alignment horizontal="right" wrapText="1"/>
    </xf>
    <xf numFmtId="4" fontId="1" fillId="6" borderId="23" xfId="0" applyNumberFormat="1" applyFont="1" applyFill="1" applyBorder="1" applyAlignment="1">
      <alignment horizontal="right" wrapText="1"/>
    </xf>
    <xf numFmtId="4" fontId="1" fillId="6" borderId="23" xfId="0" applyNumberFormat="1" applyFont="1" applyFill="1" applyBorder="1" applyAlignment="1">
      <alignment horizontal="right" vertical="top" wrapText="1"/>
    </xf>
    <xf numFmtId="4" fontId="1" fillId="6" borderId="24" xfId="0" applyNumberFormat="1" applyFont="1" applyFill="1" applyBorder="1" applyAlignment="1">
      <alignment horizontal="right" wrapText="1"/>
    </xf>
    <xf numFmtId="4" fontId="1" fillId="6" borderId="25" xfId="0" applyNumberFormat="1" applyFont="1" applyFill="1" applyBorder="1" applyAlignment="1">
      <alignment horizontal="right" wrapText="1"/>
    </xf>
    <xf numFmtId="4" fontId="1" fillId="6" borderId="27" xfId="0" applyNumberFormat="1" applyFont="1" applyFill="1" applyBorder="1" applyAlignment="1">
      <alignment horizontal="right" wrapText="1"/>
    </xf>
    <xf numFmtId="4" fontId="1" fillId="6" borderId="35" xfId="0" applyNumberFormat="1" applyFont="1" applyFill="1" applyBorder="1" applyAlignment="1">
      <alignment horizontal="right" wrapText="1"/>
    </xf>
    <xf numFmtId="4" fontId="4" fillId="6" borderId="35" xfId="0" applyNumberFormat="1" applyFont="1" applyFill="1" applyBorder="1" applyAlignment="1">
      <alignment horizontal="right" vertical="center" wrapText="1"/>
    </xf>
    <xf numFmtId="4" fontId="4" fillId="6" borderId="36" xfId="0" applyNumberFormat="1" applyFont="1" applyFill="1" applyBorder="1" applyAlignment="1">
      <alignment horizontal="right" wrapText="1"/>
    </xf>
    <xf numFmtId="4" fontId="4" fillId="6" borderId="37" xfId="0" applyNumberFormat="1" applyFont="1" applyFill="1" applyBorder="1" applyAlignment="1">
      <alignment horizontal="right" wrapText="1"/>
    </xf>
    <xf numFmtId="4" fontId="4" fillId="0" borderId="31" xfId="0" applyNumberFormat="1" applyFont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6" borderId="39" xfId="0" applyNumberFormat="1" applyFont="1" applyFill="1" applyBorder="1" applyAlignment="1">
      <alignment horizontal="right" vertical="center" wrapText="1"/>
    </xf>
    <xf numFmtId="3" fontId="4" fillId="6" borderId="31" xfId="0" applyNumberFormat="1" applyFont="1" applyFill="1" applyBorder="1" applyAlignment="1">
      <alignment horizontal="right" vertical="top" wrapText="1"/>
    </xf>
    <xf numFmtId="3" fontId="4" fillId="6" borderId="32" xfId="0" applyNumberFormat="1" applyFont="1" applyFill="1" applyBorder="1" applyAlignment="1">
      <alignment horizontal="right" vertical="top" wrapText="1"/>
    </xf>
    <xf numFmtId="3" fontId="4" fillId="6" borderId="33" xfId="0" applyNumberFormat="1" applyFont="1" applyFill="1" applyBorder="1" applyAlignment="1">
      <alignment horizontal="right" vertical="top" wrapText="1"/>
    </xf>
    <xf numFmtId="3" fontId="4" fillId="6" borderId="34" xfId="0" applyNumberFormat="1" applyFont="1" applyFill="1" applyBorder="1" applyAlignment="1">
      <alignment horizontal="right" vertical="top" wrapText="1"/>
    </xf>
    <xf numFmtId="3" fontId="1" fillId="6" borderId="18" xfId="0" applyNumberFormat="1" applyFont="1" applyFill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top" wrapText="1"/>
    </xf>
    <xf numFmtId="3" fontId="4" fillId="0" borderId="40" xfId="0" applyNumberFormat="1" applyFont="1" applyBorder="1" applyAlignment="1">
      <alignment horizontal="right" vertical="top" wrapText="1"/>
    </xf>
    <xf numFmtId="3" fontId="1" fillId="0" borderId="30" xfId="0" applyNumberFormat="1" applyFont="1" applyFill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4" fontId="1" fillId="6" borderId="18" xfId="0" applyNumberFormat="1" applyFont="1" applyFill="1" applyBorder="1" applyAlignment="1">
      <alignment horizontal="right" vertical="top" wrapText="1"/>
    </xf>
    <xf numFmtId="4" fontId="1" fillId="6" borderId="19" xfId="0" applyNumberFormat="1" applyFont="1" applyFill="1" applyBorder="1" applyAlignment="1">
      <alignment horizontal="right" vertical="top" wrapText="1"/>
    </xf>
    <xf numFmtId="4" fontId="1" fillId="6" borderId="20" xfId="0" applyNumberFormat="1" applyFont="1" applyFill="1" applyBorder="1" applyAlignment="1">
      <alignment horizontal="right" vertical="top" wrapText="1"/>
    </xf>
    <xf numFmtId="3" fontId="4" fillId="6" borderId="22" xfId="0" applyNumberFormat="1" applyFont="1" applyFill="1" applyBorder="1" applyAlignment="1">
      <alignment horizontal="justify" vertical="top" wrapText="1"/>
    </xf>
    <xf numFmtId="3" fontId="4" fillId="6" borderId="23" xfId="0" applyNumberFormat="1" applyFont="1" applyFill="1" applyBorder="1" applyAlignment="1">
      <alignment horizontal="justify" vertical="top" wrapText="1"/>
    </xf>
    <xf numFmtId="3" fontId="4" fillId="6" borderId="23" xfId="0" applyNumberFormat="1" applyFont="1" applyFill="1" applyBorder="1" applyAlignment="1">
      <alignment horizontal="center" vertical="top" wrapText="1"/>
    </xf>
    <xf numFmtId="3" fontId="4" fillId="6" borderId="24" xfId="0" applyNumberFormat="1" applyFont="1" applyFill="1" applyBorder="1" applyAlignment="1">
      <alignment horizontal="center" vertical="top" wrapText="1"/>
    </xf>
    <xf numFmtId="3" fontId="4" fillId="6" borderId="25" xfId="0" applyNumberFormat="1" applyFont="1" applyFill="1" applyBorder="1" applyAlignment="1">
      <alignment horizontal="center" vertical="top" wrapText="1"/>
    </xf>
    <xf numFmtId="3" fontId="4" fillId="6" borderId="27" xfId="0" applyNumberFormat="1" applyFont="1" applyFill="1" applyBorder="1" applyAlignment="1">
      <alignment horizontal="justify" vertical="top" wrapText="1"/>
    </xf>
    <xf numFmtId="3" fontId="4" fillId="6" borderId="35" xfId="0" applyNumberFormat="1" applyFont="1" applyFill="1" applyBorder="1" applyAlignment="1">
      <alignment horizontal="justify" vertical="top" wrapText="1"/>
    </xf>
    <xf numFmtId="3" fontId="4" fillId="6" borderId="35" xfId="0" applyNumberFormat="1" applyFont="1" applyFill="1" applyBorder="1" applyAlignment="1">
      <alignment horizontal="center" vertical="top" wrapText="1"/>
    </xf>
    <xf numFmtId="3" fontId="4" fillId="6" borderId="36" xfId="0" applyNumberFormat="1" applyFont="1" applyFill="1" applyBorder="1" applyAlignment="1">
      <alignment horizontal="center" vertical="top" wrapText="1"/>
    </xf>
    <xf numFmtId="3" fontId="4" fillId="6" borderId="37" xfId="0" applyNumberFormat="1" applyFont="1" applyFill="1" applyBorder="1" applyAlignment="1">
      <alignment horizontal="center" vertical="top" wrapText="1"/>
    </xf>
    <xf numFmtId="3" fontId="4" fillId="6" borderId="31" xfId="0" applyNumberFormat="1" applyFont="1" applyFill="1" applyBorder="1" applyAlignment="1">
      <alignment horizontal="justify" vertical="top" wrapText="1"/>
    </xf>
    <xf numFmtId="3" fontId="4" fillId="6" borderId="32" xfId="0" applyNumberFormat="1" applyFont="1" applyFill="1" applyBorder="1" applyAlignment="1">
      <alignment horizontal="justify" vertical="top" wrapText="1"/>
    </xf>
    <xf numFmtId="3" fontId="4" fillId="6" borderId="32" xfId="0" applyNumberFormat="1" applyFont="1" applyFill="1" applyBorder="1" applyAlignment="1">
      <alignment horizontal="center" vertical="top" wrapText="1"/>
    </xf>
    <xf numFmtId="3" fontId="4" fillId="6" borderId="33" xfId="0" applyNumberFormat="1" applyFont="1" applyFill="1" applyBorder="1" applyAlignment="1">
      <alignment horizontal="center" vertical="top" wrapText="1"/>
    </xf>
    <xf numFmtId="3" fontId="4" fillId="6" borderId="34" xfId="0" applyNumberFormat="1" applyFont="1" applyFill="1" applyBorder="1" applyAlignment="1">
      <alignment horizontal="center" vertical="top" wrapText="1"/>
    </xf>
    <xf numFmtId="4" fontId="1" fillId="6" borderId="17" xfId="0" applyNumberFormat="1" applyFont="1" applyFill="1" applyBorder="1" applyAlignment="1">
      <alignment horizontal="right" wrapText="1"/>
    </xf>
    <xf numFmtId="4" fontId="1" fillId="6" borderId="18" xfId="0" applyNumberFormat="1" applyFont="1" applyFill="1" applyBorder="1" applyAlignment="1">
      <alignment horizontal="right" wrapText="1"/>
    </xf>
    <xf numFmtId="4" fontId="1" fillId="6" borderId="19" xfId="0" applyNumberFormat="1" applyFont="1" applyFill="1" applyBorder="1" applyAlignment="1">
      <alignment horizontal="right" wrapText="1"/>
    </xf>
    <xf numFmtId="4" fontId="1" fillId="6" borderId="20" xfId="0" applyNumberFormat="1" applyFont="1" applyFill="1" applyBorder="1" applyAlignment="1">
      <alignment horizontal="right" wrapText="1"/>
    </xf>
    <xf numFmtId="4" fontId="1" fillId="6" borderId="35" xfId="0" applyNumberFormat="1" applyFont="1" applyFill="1" applyBorder="1" applyAlignment="1">
      <alignment horizontal="right" vertical="top" wrapText="1"/>
    </xf>
    <xf numFmtId="4" fontId="1" fillId="6" borderId="36" xfId="0" applyNumberFormat="1" applyFont="1" applyFill="1" applyBorder="1" applyAlignment="1">
      <alignment horizontal="right" wrapText="1"/>
    </xf>
    <xf numFmtId="4" fontId="1" fillId="6" borderId="37" xfId="0" applyNumberFormat="1" applyFont="1" applyFill="1" applyBorder="1" applyAlignment="1">
      <alignment horizontal="right" wrapText="1"/>
    </xf>
    <xf numFmtId="4" fontId="4" fillId="6" borderId="31" xfId="0" applyNumberFormat="1" applyFont="1" applyFill="1" applyBorder="1" applyAlignment="1">
      <alignment vertical="top" wrapText="1"/>
    </xf>
    <xf numFmtId="4" fontId="4" fillId="6" borderId="32" xfId="0" applyNumberFormat="1" applyFont="1" applyFill="1" applyBorder="1" applyAlignment="1">
      <alignment vertical="top" wrapText="1"/>
    </xf>
    <xf numFmtId="4" fontId="4" fillId="6" borderId="33" xfId="0" applyNumberFormat="1" applyFont="1" applyFill="1" applyBorder="1" applyAlignment="1">
      <alignment vertical="top" wrapText="1"/>
    </xf>
    <xf numFmtId="4" fontId="4" fillId="6" borderId="34" xfId="0" applyNumberFormat="1" applyFont="1" applyFill="1" applyBorder="1" applyAlignment="1">
      <alignment vertical="top" wrapText="1"/>
    </xf>
    <xf numFmtId="10" fontId="1" fillId="0" borderId="31" xfId="0" applyNumberFormat="1" applyFont="1" applyBorder="1" applyAlignment="1">
      <alignment horizontal="right" wrapText="1"/>
    </xf>
    <xf numFmtId="10" fontId="1" fillId="0" borderId="32" xfId="0" applyNumberFormat="1" applyFont="1" applyBorder="1" applyAlignment="1">
      <alignment horizontal="right" wrapText="1"/>
    </xf>
    <xf numFmtId="10" fontId="1" fillId="0" borderId="33" xfId="0" applyNumberFormat="1" applyFont="1" applyBorder="1" applyAlignment="1">
      <alignment horizontal="right" wrapText="1"/>
    </xf>
    <xf numFmtId="10" fontId="1" fillId="0" borderId="34" xfId="0" applyNumberFormat="1" applyFont="1" applyBorder="1" applyAlignment="1">
      <alignment horizontal="right" wrapText="1"/>
    </xf>
    <xf numFmtId="4" fontId="4" fillId="0" borderId="31" xfId="0" applyNumberFormat="1" applyFont="1" applyBorder="1" applyAlignment="1">
      <alignment horizontal="right" vertical="top" wrapText="1"/>
    </xf>
    <xf numFmtId="3" fontId="4" fillId="0" borderId="32" xfId="0" applyNumberFormat="1" applyFont="1" applyBorder="1" applyAlignment="1">
      <alignment horizontal="right" vertical="top" wrapText="1"/>
    </xf>
    <xf numFmtId="3" fontId="4" fillId="0" borderId="33" xfId="0" applyNumberFormat="1" applyFont="1" applyBorder="1" applyAlignment="1">
      <alignment horizontal="right" vertical="top" wrapText="1"/>
    </xf>
    <xf numFmtId="3" fontId="4" fillId="0" borderId="34" xfId="0" applyNumberFormat="1" applyFont="1" applyBorder="1" applyAlignment="1">
      <alignment horizontal="right" vertical="top" wrapText="1"/>
    </xf>
    <xf numFmtId="4" fontId="4" fillId="0" borderId="40" xfId="0" applyNumberFormat="1" applyFont="1" applyBorder="1" applyAlignment="1">
      <alignment horizontal="right" wrapText="1"/>
    </xf>
    <xf numFmtId="4" fontId="4" fillId="0" borderId="32" xfId="0" applyNumberFormat="1" applyFont="1" applyBorder="1" applyAlignment="1">
      <alignment horizontal="right" wrapText="1"/>
    </xf>
    <xf numFmtId="4" fontId="4" fillId="0" borderId="32" xfId="0" applyNumberFormat="1" applyFont="1" applyBorder="1" applyAlignment="1">
      <alignment horizontal="right" vertical="top" wrapText="1"/>
    </xf>
    <xf numFmtId="4" fontId="4" fillId="0" borderId="33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38" xfId="0" applyNumberFormat="1" applyFont="1" applyBorder="1" applyAlignment="1">
      <alignment horizontal="right" vertical="top" wrapText="1"/>
    </xf>
    <xf numFmtId="4" fontId="4" fillId="25" borderId="22" xfId="0" applyNumberFormat="1" applyFont="1" applyFill="1" applyBorder="1" applyAlignment="1">
      <alignment horizontal="right" vertical="top" wrapText="1"/>
    </xf>
    <xf numFmtId="4" fontId="4" fillId="25" borderId="23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horizontal="right" vertical="top" wrapText="1"/>
    </xf>
    <xf numFmtId="4" fontId="4" fillId="25" borderId="25" xfId="0" applyNumberFormat="1" applyFont="1" applyFill="1" applyBorder="1" applyAlignment="1">
      <alignment horizontal="right" vertical="top" wrapText="1"/>
    </xf>
    <xf numFmtId="4" fontId="4" fillId="25" borderId="22" xfId="0" applyNumberFormat="1" applyFont="1" applyFill="1" applyBorder="1" applyAlignment="1">
      <alignment horizontal="right" wrapText="1"/>
    </xf>
    <xf numFmtId="4" fontId="4" fillId="25" borderId="23" xfId="0" applyNumberFormat="1" applyFont="1" applyFill="1" applyBorder="1" applyAlignment="1">
      <alignment horizontal="right" wrapText="1"/>
    </xf>
    <xf numFmtId="4" fontId="4" fillId="25" borderId="24" xfId="0" applyNumberFormat="1" applyFont="1" applyFill="1" applyBorder="1" applyAlignment="1">
      <alignment horizontal="right" wrapText="1"/>
    </xf>
    <xf numFmtId="4" fontId="4" fillId="25" borderId="25" xfId="0" applyNumberFormat="1" applyFont="1" applyFill="1" applyBorder="1" applyAlignment="1">
      <alignment horizontal="right" wrapText="1"/>
    </xf>
    <xf numFmtId="4" fontId="4" fillId="25" borderId="29" xfId="0" applyNumberFormat="1" applyFont="1" applyFill="1" applyBorder="1" applyAlignment="1">
      <alignment horizontal="right" wrapText="1"/>
    </xf>
    <xf numFmtId="4" fontId="4" fillId="25" borderId="41" xfId="0" applyNumberFormat="1" applyFont="1" applyFill="1" applyBorder="1" applyAlignment="1">
      <alignment horizontal="right" wrapText="1"/>
    </xf>
    <xf numFmtId="4" fontId="4" fillId="25" borderId="27" xfId="0" applyNumberFormat="1" applyFont="1" applyFill="1" applyBorder="1" applyAlignment="1">
      <alignment horizontal="right" wrapText="1"/>
    </xf>
    <xf numFmtId="4" fontId="4" fillId="25" borderId="35" xfId="0" applyNumberFormat="1" applyFont="1" applyFill="1" applyBorder="1" applyAlignment="1">
      <alignment horizontal="right" wrapText="1"/>
    </xf>
    <xf numFmtId="4" fontId="4" fillId="25" borderId="36" xfId="0" applyNumberFormat="1" applyFont="1" applyFill="1" applyBorder="1" applyAlignment="1">
      <alignment horizontal="right" wrapText="1"/>
    </xf>
    <xf numFmtId="4" fontId="4" fillId="25" borderId="37" xfId="0" applyNumberFormat="1" applyFont="1" applyFill="1" applyBorder="1" applyAlignment="1">
      <alignment horizontal="right" wrapText="1"/>
    </xf>
    <xf numFmtId="0" fontId="8" fillId="0" borderId="42" xfId="0" applyFont="1" applyBorder="1" applyAlignment="1">
      <alignment/>
    </xf>
    <xf numFmtId="0" fontId="8" fillId="0" borderId="42" xfId="0" applyFont="1" applyBorder="1" applyAlignment="1">
      <alignment horizontal="justify" vertical="top" wrapText="1"/>
    </xf>
    <xf numFmtId="0" fontId="8" fillId="0" borderId="43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right" vertical="center"/>
    </xf>
    <xf numFmtId="0" fontId="8" fillId="0" borderId="30" xfId="0" applyFont="1" applyBorder="1" applyAlignment="1">
      <alignment/>
    </xf>
    <xf numFmtId="0" fontId="8" fillId="0" borderId="30" xfId="0" applyFont="1" applyBorder="1" applyAlignment="1">
      <alignment horizontal="justify" vertical="top" wrapText="1"/>
    </xf>
    <xf numFmtId="4" fontId="8" fillId="0" borderId="44" xfId="0" applyNumberFormat="1" applyFont="1" applyBorder="1" applyAlignment="1">
      <alignment horizontal="center" vertical="top" wrapText="1"/>
    </xf>
    <xf numFmtId="4" fontId="8" fillId="0" borderId="39" xfId="0" applyNumberFormat="1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top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/>
    </xf>
    <xf numFmtId="3" fontId="4" fillId="0" borderId="47" xfId="0" applyNumberFormat="1" applyFont="1" applyBorder="1" applyAlignment="1">
      <alignment horizontal="center"/>
    </xf>
    <xf numFmtId="3" fontId="1" fillId="6" borderId="48" xfId="0" applyNumberFormat="1" applyFont="1" applyFill="1" applyBorder="1" applyAlignment="1">
      <alignment horizontal="right" vertical="center" wrapText="1"/>
    </xf>
    <xf numFmtId="3" fontId="1" fillId="6" borderId="49" xfId="0" applyNumberFormat="1" applyFont="1" applyFill="1" applyBorder="1" applyAlignment="1">
      <alignment horizontal="right" vertical="center" wrapText="1"/>
    </xf>
    <xf numFmtId="3" fontId="1" fillId="6" borderId="50" xfId="0" applyNumberFormat="1" applyFont="1" applyFill="1" applyBorder="1" applyAlignment="1">
      <alignment horizontal="right" vertical="center" wrapText="1"/>
    </xf>
    <xf numFmtId="3" fontId="1" fillId="0" borderId="47" xfId="0" applyNumberFormat="1" applyFont="1" applyFill="1" applyBorder="1" applyAlignment="1">
      <alignment horizontal="right" vertical="center" wrapText="1"/>
    </xf>
    <xf numFmtId="3" fontId="1" fillId="6" borderId="47" xfId="0" applyNumberFormat="1" applyFont="1" applyFill="1" applyBorder="1" applyAlignment="1">
      <alignment horizontal="right" vertical="center" wrapText="1"/>
    </xf>
    <xf numFmtId="3" fontId="1" fillId="6" borderId="51" xfId="0" applyNumberFormat="1" applyFont="1" applyFill="1" applyBorder="1" applyAlignment="1">
      <alignment horizontal="right" vertical="center" wrapText="1"/>
    </xf>
    <xf numFmtId="3" fontId="1" fillId="6" borderId="25" xfId="0" applyNumberFormat="1" applyFont="1" applyFill="1" applyBorder="1" applyAlignment="1">
      <alignment horizontal="right" vertical="center" wrapText="1"/>
    </xf>
    <xf numFmtId="3" fontId="1" fillId="0" borderId="51" xfId="0" applyNumberFormat="1" applyFont="1" applyFill="1" applyBorder="1" applyAlignment="1">
      <alignment horizontal="right" vertical="center" wrapText="1"/>
    </xf>
    <xf numFmtId="3" fontId="1" fillId="6" borderId="46" xfId="0" applyNumberFormat="1" applyFont="1" applyFill="1" applyBorder="1" applyAlignment="1">
      <alignment horizontal="right" vertical="center" wrapText="1"/>
    </xf>
    <xf numFmtId="3" fontId="1" fillId="6" borderId="20" xfId="0" applyNumberFormat="1" applyFont="1" applyFill="1" applyBorder="1" applyAlignment="1">
      <alignment horizontal="right" vertical="center" wrapText="1"/>
    </xf>
    <xf numFmtId="3" fontId="1" fillId="0" borderId="49" xfId="0" applyNumberFormat="1" applyFont="1" applyFill="1" applyBorder="1" applyAlignment="1">
      <alignment horizontal="right" vertical="center" wrapText="1"/>
    </xf>
    <xf numFmtId="0" fontId="4" fillId="24" borderId="34" xfId="0" applyFont="1" applyFill="1" applyBorder="1" applyAlignment="1">
      <alignment horizontal="center" vertical="top" wrapText="1"/>
    </xf>
    <xf numFmtId="4" fontId="4" fillId="0" borderId="34" xfId="0" applyNumberFormat="1" applyFont="1" applyBorder="1" applyAlignment="1">
      <alignment horizontal="right" wrapText="1"/>
    </xf>
    <xf numFmtId="4" fontId="4" fillId="25" borderId="52" xfId="0" applyNumberFormat="1" applyFont="1" applyFill="1" applyBorder="1" applyAlignment="1">
      <alignment horizontal="right" wrapText="1"/>
    </xf>
    <xf numFmtId="0" fontId="4" fillId="0" borderId="47" xfId="0" applyFont="1" applyBorder="1" applyAlignment="1">
      <alignment horizontal="right" vertical="center"/>
    </xf>
    <xf numFmtId="3" fontId="4" fillId="0" borderId="53" xfId="0" applyNumberFormat="1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4" fontId="4" fillId="0" borderId="53" xfId="0" applyNumberFormat="1" applyFont="1" applyBorder="1" applyAlignment="1">
      <alignment horizontal="right" vertical="center"/>
    </xf>
    <xf numFmtId="4" fontId="4" fillId="6" borderId="25" xfId="0" applyNumberFormat="1" applyFont="1" applyFill="1" applyBorder="1" applyAlignment="1">
      <alignment horizontal="right" vertical="center" wrapText="1"/>
    </xf>
    <xf numFmtId="4" fontId="4" fillId="6" borderId="21" xfId="0" applyNumberFormat="1" applyFont="1" applyFill="1" applyBorder="1" applyAlignment="1">
      <alignment horizontal="right" vertical="center" wrapText="1"/>
    </xf>
    <xf numFmtId="3" fontId="4" fillId="25" borderId="16" xfId="0" applyNumberFormat="1" applyFont="1" applyFill="1" applyBorder="1" applyAlignment="1">
      <alignment horizontal="right" wrapText="1"/>
    </xf>
    <xf numFmtId="4" fontId="4" fillId="0" borderId="15" xfId="0" applyNumberFormat="1" applyFont="1" applyBorder="1" applyAlignment="1">
      <alignment horizontal="right" wrapText="1"/>
    </xf>
    <xf numFmtId="3" fontId="4" fillId="0" borderId="54" xfId="0" applyNumberFormat="1" applyFont="1" applyBorder="1" applyAlignment="1">
      <alignment horizontal="center"/>
    </xf>
    <xf numFmtId="3" fontId="4" fillId="0" borderId="38" xfId="0" applyNumberFormat="1" applyFont="1" applyFill="1" applyBorder="1" applyAlignment="1">
      <alignment horizontal="right" vertical="center" wrapText="1"/>
    </xf>
    <xf numFmtId="3" fontId="1" fillId="6" borderId="55" xfId="0" applyNumberFormat="1" applyFont="1" applyFill="1" applyBorder="1" applyAlignment="1">
      <alignment horizontal="right" vertical="center" wrapText="1"/>
    </xf>
    <xf numFmtId="3" fontId="1" fillId="6" borderId="56" xfId="0" applyNumberFormat="1" applyFont="1" applyFill="1" applyBorder="1" applyAlignment="1">
      <alignment horizontal="right" vertical="center" wrapText="1"/>
    </xf>
    <xf numFmtId="3" fontId="1" fillId="6" borderId="57" xfId="0" applyNumberFormat="1" applyFont="1" applyFill="1" applyBorder="1" applyAlignment="1">
      <alignment horizontal="right" vertical="center" wrapText="1"/>
    </xf>
    <xf numFmtId="4" fontId="4" fillId="6" borderId="55" xfId="0" applyNumberFormat="1" applyFont="1" applyFill="1" applyBorder="1" applyAlignment="1">
      <alignment horizontal="right" vertical="center" wrapText="1"/>
    </xf>
    <xf numFmtId="3" fontId="1" fillId="0" borderId="54" xfId="0" applyNumberFormat="1" applyFont="1" applyFill="1" applyBorder="1" applyAlignment="1">
      <alignment horizontal="right" vertical="center" wrapText="1"/>
    </xf>
    <xf numFmtId="3" fontId="1" fillId="6" borderId="54" xfId="0" applyNumberFormat="1" applyFont="1" applyFill="1" applyBorder="1" applyAlignment="1">
      <alignment horizontal="right" vertical="center" wrapText="1"/>
    </xf>
    <xf numFmtId="3" fontId="1" fillId="6" borderId="58" xfId="0" applyNumberFormat="1" applyFont="1" applyFill="1" applyBorder="1" applyAlignment="1">
      <alignment horizontal="right" vertical="center" wrapText="1"/>
    </xf>
    <xf numFmtId="3" fontId="1" fillId="6" borderId="22" xfId="0" applyNumberFormat="1" applyFont="1" applyFill="1" applyBorder="1" applyAlignment="1">
      <alignment horizontal="right" vertical="center" wrapText="1"/>
    </xf>
    <xf numFmtId="3" fontId="1" fillId="0" borderId="58" xfId="0" applyNumberFormat="1" applyFont="1" applyFill="1" applyBorder="1" applyAlignment="1">
      <alignment horizontal="right" vertical="center" wrapText="1"/>
    </xf>
    <xf numFmtId="3" fontId="4" fillId="25" borderId="57" xfId="0" applyNumberFormat="1" applyFont="1" applyFill="1" applyBorder="1" applyAlignment="1">
      <alignment horizontal="right" wrapText="1"/>
    </xf>
    <xf numFmtId="3" fontId="1" fillId="6" borderId="59" xfId="0" applyNumberFormat="1" applyFont="1" applyFill="1" applyBorder="1" applyAlignment="1">
      <alignment horizontal="right" vertical="center" wrapText="1"/>
    </xf>
    <xf numFmtId="3" fontId="1" fillId="6" borderId="17" xfId="0" applyNumberFormat="1" applyFont="1" applyFill="1" applyBorder="1" applyAlignment="1">
      <alignment horizontal="right" vertical="center" wrapText="1"/>
    </xf>
    <xf numFmtId="3" fontId="1" fillId="0" borderId="56" xfId="0" applyNumberFormat="1" applyFont="1" applyFill="1" applyBorder="1" applyAlignment="1">
      <alignment horizontal="right" vertical="center" wrapText="1"/>
    </xf>
    <xf numFmtId="0" fontId="4" fillId="24" borderId="60" xfId="0" applyFont="1" applyFill="1" applyBorder="1" applyAlignment="1">
      <alignment horizontal="center" vertical="top" wrapText="1"/>
    </xf>
    <xf numFmtId="4" fontId="4" fillId="6" borderId="40" xfId="0" applyNumberFormat="1" applyFont="1" applyFill="1" applyBorder="1" applyAlignment="1">
      <alignment vertical="top" wrapText="1"/>
    </xf>
    <xf numFmtId="10" fontId="1" fillId="0" borderId="40" xfId="0" applyNumberFormat="1" applyFont="1" applyBorder="1" applyAlignment="1">
      <alignment horizontal="right" wrapText="1"/>
    </xf>
    <xf numFmtId="4" fontId="4" fillId="0" borderId="54" xfId="0" applyNumberFormat="1" applyFont="1" applyBorder="1" applyAlignment="1">
      <alignment horizontal="right" wrapText="1"/>
    </xf>
    <xf numFmtId="0" fontId="4" fillId="0" borderId="54" xfId="0" applyFont="1" applyBorder="1" applyAlignment="1">
      <alignment horizontal="right" vertical="center"/>
    </xf>
    <xf numFmtId="0" fontId="4" fillId="0" borderId="54" xfId="0" applyFont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right" vertical="center" wrapText="1"/>
    </xf>
    <xf numFmtId="3" fontId="1" fillId="6" borderId="21" xfId="0" applyNumberFormat="1" applyFont="1" applyFill="1" applyBorder="1" applyAlignment="1">
      <alignment horizontal="right" vertical="top" wrapText="1"/>
    </xf>
    <xf numFmtId="3" fontId="1" fillId="6" borderId="16" xfId="0" applyNumberFormat="1" applyFont="1" applyFill="1" applyBorder="1" applyAlignment="1">
      <alignment horizontal="right" vertical="top" wrapText="1"/>
    </xf>
    <xf numFmtId="4" fontId="4" fillId="6" borderId="21" xfId="0" applyNumberFormat="1" applyFont="1" applyFill="1" applyBorder="1" applyAlignment="1">
      <alignment horizontal="right" wrapText="1"/>
    </xf>
    <xf numFmtId="3" fontId="1" fillId="0" borderId="15" xfId="0" applyNumberFormat="1" applyFont="1" applyBorder="1" applyAlignment="1">
      <alignment horizontal="right" vertical="top" wrapText="1"/>
    </xf>
    <xf numFmtId="3" fontId="4" fillId="25" borderId="26" xfId="0" applyNumberFormat="1" applyFont="1" applyFill="1" applyBorder="1" applyAlignment="1">
      <alignment horizontal="right" wrapText="1"/>
    </xf>
    <xf numFmtId="4" fontId="4" fillId="25" borderId="15" xfId="0" applyNumberFormat="1" applyFont="1" applyFill="1" applyBorder="1" applyAlignment="1">
      <alignment horizontal="right" wrapText="1"/>
    </xf>
    <xf numFmtId="3" fontId="4" fillId="0" borderId="15" xfId="0" applyNumberFormat="1" applyFont="1" applyBorder="1" applyAlignment="1">
      <alignment horizontal="right" wrapText="1"/>
    </xf>
    <xf numFmtId="4" fontId="1" fillId="0" borderId="16" xfId="0" applyNumberFormat="1" applyFont="1" applyFill="1" applyBorder="1" applyAlignment="1">
      <alignment horizontal="right" wrapText="1"/>
    </xf>
    <xf numFmtId="4" fontId="1" fillId="6" borderId="21" xfId="0" applyNumberFormat="1" applyFont="1" applyFill="1" applyBorder="1" applyAlignment="1">
      <alignment horizontal="right" wrapText="1"/>
    </xf>
    <xf numFmtId="4" fontId="4" fillId="6" borderId="26" xfId="0" applyNumberFormat="1" applyFont="1" applyFill="1" applyBorder="1" applyAlignment="1">
      <alignment horizontal="right" wrapText="1"/>
    </xf>
    <xf numFmtId="3" fontId="4" fillId="6" borderId="15" xfId="0" applyNumberFormat="1" applyFont="1" applyFill="1" applyBorder="1" applyAlignment="1">
      <alignment horizontal="right" vertical="top" wrapText="1"/>
    </xf>
    <xf numFmtId="3" fontId="4" fillId="0" borderId="15" xfId="0" applyNumberFormat="1" applyFont="1" applyBorder="1" applyAlignment="1">
      <alignment horizontal="right" vertical="top" wrapText="1"/>
    </xf>
    <xf numFmtId="4" fontId="1" fillId="6" borderId="16" xfId="0" applyNumberFormat="1" applyFont="1" applyFill="1" applyBorder="1" applyAlignment="1">
      <alignment horizontal="right" vertical="top" wrapText="1"/>
    </xf>
    <xf numFmtId="3" fontId="4" fillId="6" borderId="21" xfId="0" applyNumberFormat="1" applyFont="1" applyFill="1" applyBorder="1" applyAlignment="1">
      <alignment horizontal="center" vertical="top" wrapText="1"/>
    </xf>
    <xf numFmtId="3" fontId="4" fillId="6" borderId="26" xfId="0" applyNumberFormat="1" applyFont="1" applyFill="1" applyBorder="1" applyAlignment="1">
      <alignment horizontal="center" vertical="top" wrapText="1"/>
    </xf>
    <xf numFmtId="3" fontId="4" fillId="6" borderId="15" xfId="0" applyNumberFormat="1" applyFont="1" applyFill="1" applyBorder="1" applyAlignment="1">
      <alignment horizontal="center" vertical="top" wrapText="1"/>
    </xf>
    <xf numFmtId="4" fontId="1" fillId="6" borderId="16" xfId="0" applyNumberFormat="1" applyFont="1" applyFill="1" applyBorder="1" applyAlignment="1">
      <alignment horizontal="right" wrapText="1"/>
    </xf>
    <xf numFmtId="4" fontId="1" fillId="6" borderId="26" xfId="0" applyNumberFormat="1" applyFont="1" applyFill="1" applyBorder="1" applyAlignment="1">
      <alignment horizontal="right" wrapText="1"/>
    </xf>
    <xf numFmtId="4" fontId="4" fillId="6" borderId="15" xfId="0" applyNumberFormat="1" applyFont="1" applyFill="1" applyBorder="1" applyAlignment="1">
      <alignment vertical="top" wrapText="1"/>
    </xf>
    <xf numFmtId="10" fontId="1" fillId="0" borderId="15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25" borderId="21" xfId="0" applyNumberFormat="1" applyFont="1" applyFill="1" applyBorder="1" applyAlignment="1">
      <alignment horizontal="right" vertical="top" wrapText="1"/>
    </xf>
    <xf numFmtId="4" fontId="4" fillId="25" borderId="21" xfId="0" applyNumberFormat="1" applyFont="1" applyFill="1" applyBorder="1" applyAlignment="1">
      <alignment horizontal="right" wrapText="1"/>
    </xf>
    <xf numFmtId="4" fontId="4" fillId="25" borderId="61" xfId="0" applyNumberFormat="1" applyFont="1" applyFill="1" applyBorder="1" applyAlignment="1">
      <alignment horizontal="right" wrapText="1"/>
    </xf>
    <xf numFmtId="4" fontId="4" fillId="25" borderId="26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justify" vertical="top" wrapText="1"/>
    </xf>
    <xf numFmtId="0" fontId="8" fillId="0" borderId="30" xfId="0" applyFont="1" applyBorder="1" applyAlignment="1">
      <alignment horizontal="center" vertical="top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wrapText="1"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8" fillId="0" borderId="15" xfId="0" applyFont="1" applyBorder="1" applyAlignment="1">
      <alignment/>
    </xf>
    <xf numFmtId="0" fontId="28" fillId="0" borderId="15" xfId="0" applyFont="1" applyBorder="1" applyAlignment="1">
      <alignment vertical="center"/>
    </xf>
    <xf numFmtId="0" fontId="28" fillId="0" borderId="15" xfId="0" applyFont="1" applyBorder="1" applyAlignment="1">
      <alignment wrapText="1"/>
    </xf>
    <xf numFmtId="0" fontId="28" fillId="0" borderId="15" xfId="0" applyFont="1" applyBorder="1" applyAlignment="1">
      <alignment horizontal="center" vertical="center"/>
    </xf>
    <xf numFmtId="0" fontId="29" fillId="0" borderId="0" xfId="0" applyFont="1" applyAlignment="1">
      <alignment/>
    </xf>
    <xf numFmtId="3" fontId="28" fillId="0" borderId="15" xfId="0" applyNumberFormat="1" applyFont="1" applyBorder="1" applyAlignment="1">
      <alignment/>
    </xf>
    <xf numFmtId="3" fontId="28" fillId="0" borderId="15" xfId="0" applyNumberFormat="1" applyFont="1" applyBorder="1" applyAlignment="1">
      <alignment vertical="center"/>
    </xf>
    <xf numFmtId="0" fontId="30" fillId="0" borderId="15" xfId="0" applyFont="1" applyBorder="1" applyAlignment="1">
      <alignment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3" fontId="30" fillId="0" borderId="15" xfId="0" applyNumberFormat="1" applyFont="1" applyBorder="1" applyAlignment="1">
      <alignment/>
    </xf>
    <xf numFmtId="0" fontId="30" fillId="0" borderId="0" xfId="0" applyFont="1" applyAlignment="1">
      <alignment/>
    </xf>
    <xf numFmtId="0" fontId="31" fillId="0" borderId="15" xfId="0" applyFont="1" applyBorder="1" applyAlignment="1">
      <alignment wrapText="1"/>
    </xf>
    <xf numFmtId="0" fontId="31" fillId="0" borderId="15" xfId="0" applyFont="1" applyBorder="1" applyAlignment="1">
      <alignment vertical="center" wrapText="1"/>
    </xf>
    <xf numFmtId="0" fontId="30" fillId="0" borderId="15" xfId="0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30" fillId="0" borderId="15" xfId="0" applyFont="1" applyBorder="1" applyAlignment="1">
      <alignment/>
    </xf>
    <xf numFmtId="0" fontId="30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30" fillId="0" borderId="15" xfId="0" applyFont="1" applyBorder="1" applyAlignment="1">
      <alignment horizontal="center" vertical="center" wrapText="1"/>
    </xf>
    <xf numFmtId="0" fontId="9" fillId="0" borderId="0" xfId="44" applyFont="1" applyAlignment="1" applyProtection="1">
      <alignment wrapText="1"/>
      <protection/>
    </xf>
    <xf numFmtId="0" fontId="10" fillId="0" borderId="0" xfId="44" applyFont="1" applyAlignment="1" applyProtection="1">
      <alignment wrapText="1"/>
      <protection/>
    </xf>
    <xf numFmtId="0" fontId="9" fillId="0" borderId="0" xfId="44" applyFont="1" applyAlignment="1" applyProtection="1">
      <alignment/>
      <protection/>
    </xf>
    <xf numFmtId="0" fontId="10" fillId="0" borderId="0" xfId="44" applyFont="1" applyAlignment="1" applyProtection="1">
      <alignment/>
      <protection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27" fillId="0" borderId="0" xfId="0" applyFont="1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edn2" TargetMode="External" /><Relationship Id="rId2" Type="http://schemas.openxmlformats.org/officeDocument/2006/relationships/hyperlink" Target="_edn3" TargetMode="External" /><Relationship Id="rId3" Type="http://schemas.openxmlformats.org/officeDocument/2006/relationships/hyperlink" Target="_edn4" TargetMode="External" /><Relationship Id="rId4" Type="http://schemas.openxmlformats.org/officeDocument/2006/relationships/hyperlink" Target="_edn5" TargetMode="External" /><Relationship Id="rId5" Type="http://schemas.openxmlformats.org/officeDocument/2006/relationships/hyperlink" Target="_edn6" TargetMode="External" /><Relationship Id="rId6" Type="http://schemas.openxmlformats.org/officeDocument/2006/relationships/hyperlink" Target="_edn7" TargetMode="External" /><Relationship Id="rId7" Type="http://schemas.openxmlformats.org/officeDocument/2006/relationships/hyperlink" Target="_edn8" TargetMode="External" /><Relationship Id="rId8" Type="http://schemas.openxmlformats.org/officeDocument/2006/relationships/hyperlink" Target="_edn9" TargetMode="External" /><Relationship Id="rId9" Type="http://schemas.openxmlformats.org/officeDocument/2006/relationships/hyperlink" Target="_edn10" TargetMode="External" /><Relationship Id="rId10" Type="http://schemas.openxmlformats.org/officeDocument/2006/relationships/hyperlink" Target="_edn11" TargetMode="External" /><Relationship Id="rId11" Type="http://schemas.openxmlformats.org/officeDocument/2006/relationships/hyperlink" Target="_edn12" TargetMode="External" /><Relationship Id="rId12" Type="http://schemas.openxmlformats.org/officeDocument/2006/relationships/hyperlink" Target="_edn13" TargetMode="External" /><Relationship Id="rId13" Type="http://schemas.openxmlformats.org/officeDocument/2006/relationships/hyperlink" Target="_edn14" TargetMode="External" /><Relationship Id="rId14" Type="http://schemas.openxmlformats.org/officeDocument/2006/relationships/hyperlink" Target="_edn15" TargetMode="External" /><Relationship Id="rId15" Type="http://schemas.openxmlformats.org/officeDocument/2006/relationships/hyperlink" Target="_edn16" TargetMode="External" /><Relationship Id="rId16" Type="http://schemas.openxmlformats.org/officeDocument/2006/relationships/hyperlink" Target="_edn17" TargetMode="External" /><Relationship Id="rId17" Type="http://schemas.openxmlformats.org/officeDocument/2006/relationships/hyperlink" Target="_edn1" TargetMode="External" /><Relationship Id="rId1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C1">
      <selection activeCell="M10" sqref="M10"/>
    </sheetView>
  </sheetViews>
  <sheetFormatPr defaultColWidth="8.796875" defaultRowHeight="14.25"/>
  <cols>
    <col min="1" max="1" width="3.8984375" style="269" customWidth="1"/>
    <col min="2" max="2" width="29.69921875" style="269" customWidth="1"/>
    <col min="3" max="3" width="11.69921875" style="269" customWidth="1"/>
    <col min="4" max="4" width="9.19921875" style="269" customWidth="1"/>
    <col min="5" max="5" width="8.5" style="269" customWidth="1"/>
    <col min="6" max="6" width="12.69921875" style="269" customWidth="1"/>
    <col min="7" max="8" width="9.8984375" style="269" bestFit="1" customWidth="1"/>
    <col min="9" max="9" width="11.3984375" style="269" bestFit="1" customWidth="1"/>
    <col min="10" max="10" width="9" style="269" customWidth="1"/>
    <col min="11" max="11" width="11.3984375" style="269" bestFit="1" customWidth="1"/>
    <col min="12" max="16384" width="9" style="269" customWidth="1"/>
  </cols>
  <sheetData>
    <row r="1" ht="12" customHeight="1">
      <c r="I1" s="269" t="s">
        <v>123</v>
      </c>
    </row>
    <row r="2" ht="12" customHeight="1">
      <c r="I2" s="269" t="s">
        <v>124</v>
      </c>
    </row>
    <row r="3" ht="12" customHeight="1">
      <c r="I3" s="269" t="s">
        <v>125</v>
      </c>
    </row>
    <row r="4" ht="12" customHeight="1">
      <c r="I4" s="269" t="s">
        <v>126</v>
      </c>
    </row>
    <row r="6" ht="18">
      <c r="C6" s="275" t="s">
        <v>106</v>
      </c>
    </row>
    <row r="7" spans="2:3" ht="18">
      <c r="B7" s="275"/>
      <c r="C7" s="275"/>
    </row>
    <row r="10" spans="1:10" ht="28.5" customHeight="1">
      <c r="A10" s="289" t="s">
        <v>107</v>
      </c>
      <c r="B10" s="288" t="s">
        <v>108</v>
      </c>
      <c r="C10" s="290" t="s">
        <v>109</v>
      </c>
      <c r="D10" s="288" t="s">
        <v>110</v>
      </c>
      <c r="E10" s="288"/>
      <c r="F10" s="290" t="s">
        <v>111</v>
      </c>
      <c r="G10" s="288" t="s">
        <v>112</v>
      </c>
      <c r="H10" s="288"/>
      <c r="I10" s="288"/>
      <c r="J10" s="288"/>
    </row>
    <row r="11" spans="1:10" ht="12">
      <c r="A11" s="289"/>
      <c r="B11" s="288"/>
      <c r="C11" s="290"/>
      <c r="D11" s="288"/>
      <c r="E11" s="288"/>
      <c r="F11" s="290"/>
      <c r="G11" s="285">
        <v>2011</v>
      </c>
      <c r="H11" s="285">
        <v>2012</v>
      </c>
      <c r="I11" s="285">
        <v>2013</v>
      </c>
      <c r="J11" s="285">
        <v>2014</v>
      </c>
    </row>
    <row r="12" spans="1:10" ht="12">
      <c r="A12" s="289"/>
      <c r="B12" s="288"/>
      <c r="C12" s="290"/>
      <c r="D12" s="279" t="s">
        <v>113</v>
      </c>
      <c r="E12" s="280" t="s">
        <v>114</v>
      </c>
      <c r="F12" s="290"/>
      <c r="G12" s="278"/>
      <c r="H12" s="278"/>
      <c r="I12" s="278"/>
      <c r="J12" s="278"/>
    </row>
    <row r="13" spans="1:10" s="282" customFormat="1" ht="12">
      <c r="A13" s="278"/>
      <c r="B13" s="287" t="s">
        <v>115</v>
      </c>
      <c r="C13" s="287"/>
      <c r="D13" s="287"/>
      <c r="E13" s="287"/>
      <c r="F13" s="281">
        <f>F16+F21</f>
        <v>8245232</v>
      </c>
      <c r="G13" s="281">
        <f>G16+G21</f>
        <v>1001186</v>
      </c>
      <c r="H13" s="281">
        <f>H16+H21</f>
        <v>935214</v>
      </c>
      <c r="I13" s="281">
        <f>I16+I21</f>
        <v>295173</v>
      </c>
      <c r="J13" s="281">
        <f>J16+J21</f>
        <v>189282</v>
      </c>
    </row>
    <row r="14" spans="1:10" ht="12">
      <c r="A14" s="271"/>
      <c r="B14" s="271" t="s">
        <v>0</v>
      </c>
      <c r="C14" s="271"/>
      <c r="D14" s="271"/>
      <c r="E14" s="271"/>
      <c r="F14" s="276"/>
      <c r="G14" s="276"/>
      <c r="H14" s="276"/>
      <c r="I14" s="276"/>
      <c r="J14" s="276"/>
    </row>
    <row r="15" spans="1:10" ht="12">
      <c r="A15" s="271"/>
      <c r="B15" s="271" t="s">
        <v>1</v>
      </c>
      <c r="C15" s="271"/>
      <c r="D15" s="271"/>
      <c r="E15" s="271"/>
      <c r="F15" s="276"/>
      <c r="G15" s="276"/>
      <c r="H15" s="276"/>
      <c r="I15" s="276"/>
      <c r="J15" s="276"/>
    </row>
    <row r="16" spans="1:10" ht="60" customHeight="1">
      <c r="A16" s="271"/>
      <c r="B16" s="284" t="s">
        <v>116</v>
      </c>
      <c r="C16" s="272" t="s">
        <v>117</v>
      </c>
      <c r="D16" s="271"/>
      <c r="E16" s="271"/>
      <c r="F16" s="277">
        <f>F17</f>
        <v>3256054</v>
      </c>
      <c r="G16" s="277">
        <f>G17</f>
        <v>827753</v>
      </c>
      <c r="H16" s="277">
        <f>H17</f>
        <v>765661</v>
      </c>
      <c r="I16" s="276"/>
      <c r="J16" s="276"/>
    </row>
    <row r="17" spans="1:10" ht="12">
      <c r="A17" s="271"/>
      <c r="B17" s="271" t="s">
        <v>0</v>
      </c>
      <c r="C17" s="271"/>
      <c r="D17" s="271"/>
      <c r="E17" s="271"/>
      <c r="F17" s="276">
        <f>F19+F20</f>
        <v>3256054</v>
      </c>
      <c r="G17" s="276">
        <f>G19+G20</f>
        <v>827753</v>
      </c>
      <c r="H17" s="276">
        <f>H19+H20</f>
        <v>765661</v>
      </c>
      <c r="I17" s="276"/>
      <c r="J17" s="276"/>
    </row>
    <row r="18" spans="1:10" ht="12">
      <c r="A18" s="271"/>
      <c r="B18" s="271" t="s">
        <v>1</v>
      </c>
      <c r="C18" s="271"/>
      <c r="D18" s="271"/>
      <c r="E18" s="271"/>
      <c r="F18" s="276"/>
      <c r="G18" s="276"/>
      <c r="H18" s="276"/>
      <c r="I18" s="276"/>
      <c r="J18" s="276"/>
    </row>
    <row r="19" spans="1:10" ht="24">
      <c r="A19" s="271"/>
      <c r="B19" s="273" t="s">
        <v>118</v>
      </c>
      <c r="C19" s="272" t="s">
        <v>117</v>
      </c>
      <c r="D19" s="274">
        <v>2009</v>
      </c>
      <c r="E19" s="274">
        <v>2012</v>
      </c>
      <c r="F19" s="277">
        <v>2972609</v>
      </c>
      <c r="G19" s="277">
        <v>746987</v>
      </c>
      <c r="H19" s="277">
        <v>765661</v>
      </c>
      <c r="I19" s="276"/>
      <c r="J19" s="276"/>
    </row>
    <row r="20" spans="1:10" ht="24">
      <c r="A20" s="271"/>
      <c r="B20" s="273" t="s">
        <v>119</v>
      </c>
      <c r="C20" s="272" t="s">
        <v>117</v>
      </c>
      <c r="D20" s="274" t="s">
        <v>120</v>
      </c>
      <c r="E20" s="274" t="s">
        <v>121</v>
      </c>
      <c r="F20" s="277">
        <v>283445</v>
      </c>
      <c r="G20" s="277">
        <v>80766</v>
      </c>
      <c r="H20" s="277"/>
      <c r="I20" s="276"/>
      <c r="J20" s="276"/>
    </row>
    <row r="21" spans="1:10" ht="24">
      <c r="A21" s="271"/>
      <c r="B21" s="283" t="s">
        <v>122</v>
      </c>
      <c r="C21" s="272" t="s">
        <v>117</v>
      </c>
      <c r="D21" s="274">
        <v>2008</v>
      </c>
      <c r="E21" s="274">
        <v>2052</v>
      </c>
      <c r="F21" s="277">
        <v>4989178</v>
      </c>
      <c r="G21" s="277">
        <v>173433</v>
      </c>
      <c r="H21" s="277">
        <v>169553</v>
      </c>
      <c r="I21" s="277">
        <v>295173</v>
      </c>
      <c r="J21" s="277">
        <v>189282</v>
      </c>
    </row>
    <row r="22" spans="2:10" ht="12">
      <c r="B22" s="267"/>
      <c r="C22" s="266"/>
      <c r="D22" s="270"/>
      <c r="E22" s="270"/>
      <c r="F22" s="268"/>
      <c r="G22" s="268"/>
      <c r="H22" s="268"/>
      <c r="I22" s="268"/>
      <c r="J22" s="268"/>
    </row>
    <row r="23" spans="2:7" ht="12">
      <c r="B23" s="267"/>
      <c r="C23" s="266"/>
      <c r="D23" s="270"/>
      <c r="E23" s="270"/>
      <c r="G23" s="268"/>
    </row>
    <row r="24" spans="2:11" ht="12">
      <c r="B24" s="267"/>
      <c r="C24" s="266"/>
      <c r="D24" s="270"/>
      <c r="E24" s="270"/>
      <c r="K24" s="268"/>
    </row>
    <row r="25" spans="2:5" ht="12">
      <c r="B25" s="267"/>
      <c r="C25" s="266"/>
      <c r="D25" s="270"/>
      <c r="E25" s="270"/>
    </row>
    <row r="28" spans="7:12" ht="12">
      <c r="G28" s="268"/>
      <c r="H28" s="268"/>
      <c r="I28" s="268"/>
      <c r="J28" s="268"/>
      <c r="K28" s="268"/>
      <c r="L28" s="268"/>
    </row>
    <row r="29" spans="7:12" ht="12">
      <c r="G29" s="268"/>
      <c r="H29" s="268"/>
      <c r="I29" s="268"/>
      <c r="J29" s="268"/>
      <c r="K29" s="268"/>
      <c r="L29" s="268"/>
    </row>
    <row r="30" spans="7:12" ht="12">
      <c r="G30" s="268"/>
      <c r="H30" s="268"/>
      <c r="I30" s="268"/>
      <c r="J30" s="268"/>
      <c r="K30" s="268"/>
      <c r="L30" s="268"/>
    </row>
    <row r="31" spans="7:12" ht="12">
      <c r="G31" s="268"/>
      <c r="H31" s="268"/>
      <c r="I31" s="268"/>
      <c r="J31" s="268"/>
      <c r="K31" s="268"/>
      <c r="L31" s="268"/>
    </row>
    <row r="32" spans="7:12" ht="12">
      <c r="G32" s="268"/>
      <c r="H32" s="268"/>
      <c r="I32" s="268"/>
      <c r="J32" s="268"/>
      <c r="K32" s="268"/>
      <c r="L32" s="268"/>
    </row>
    <row r="33" spans="7:9" ht="12">
      <c r="G33" s="268"/>
      <c r="I33" s="268"/>
    </row>
    <row r="34" spans="7:9" ht="12">
      <c r="G34" s="268"/>
      <c r="I34" s="268"/>
    </row>
    <row r="35" spans="9:11" ht="12">
      <c r="I35" s="268"/>
      <c r="K35" s="268"/>
    </row>
    <row r="36" spans="7:9" ht="12">
      <c r="G36" s="268"/>
      <c r="I36" s="268"/>
    </row>
    <row r="37" ht="12">
      <c r="I37" s="268"/>
    </row>
    <row r="38" ht="12">
      <c r="I38" s="268"/>
    </row>
    <row r="39" ht="12">
      <c r="I39" s="268"/>
    </row>
    <row r="40" ht="12">
      <c r="I40" s="268"/>
    </row>
    <row r="41" ht="12">
      <c r="I41" s="268"/>
    </row>
    <row r="42" ht="12">
      <c r="I42" s="268"/>
    </row>
    <row r="43" ht="12">
      <c r="I43" s="268"/>
    </row>
    <row r="44" ht="12">
      <c r="I44" s="268"/>
    </row>
    <row r="45" spans="9:11" ht="12">
      <c r="I45" s="268"/>
      <c r="K45" s="268"/>
    </row>
    <row r="54" spans="7:11" ht="12">
      <c r="G54" s="268"/>
      <c r="H54" s="268"/>
      <c r="I54" s="268"/>
      <c r="J54" s="268"/>
      <c r="K54" s="268"/>
    </row>
    <row r="55" spans="7:11" ht="12">
      <c r="G55" s="268"/>
      <c r="H55" s="268"/>
      <c r="I55" s="268"/>
      <c r="J55" s="268"/>
      <c r="K55" s="268"/>
    </row>
    <row r="56" spans="7:11" ht="12">
      <c r="G56" s="268"/>
      <c r="H56" s="268"/>
      <c r="I56" s="268"/>
      <c r="J56" s="268"/>
      <c r="K56" s="268"/>
    </row>
    <row r="57" spans="7:11" ht="12">
      <c r="G57" s="268"/>
      <c r="H57" s="268"/>
      <c r="I57" s="268"/>
      <c r="J57" s="268"/>
      <c r="K57" s="268"/>
    </row>
    <row r="58" spans="7:11" ht="12">
      <c r="G58" s="268"/>
      <c r="H58" s="268"/>
      <c r="I58" s="268"/>
      <c r="J58" s="268"/>
      <c r="K58" s="268"/>
    </row>
    <row r="59" spans="7:9" ht="12">
      <c r="G59" s="268"/>
      <c r="I59" s="268"/>
    </row>
    <row r="60" spans="7:9" ht="12">
      <c r="G60" s="268"/>
      <c r="I60" s="268"/>
    </row>
    <row r="61" spans="9:11" ht="12">
      <c r="I61" s="268"/>
      <c r="K61" s="268"/>
    </row>
    <row r="62" spans="7:9" ht="12">
      <c r="G62" s="268"/>
      <c r="I62" s="268"/>
    </row>
    <row r="63" ht="12">
      <c r="I63" s="268"/>
    </row>
    <row r="64" ht="12">
      <c r="I64" s="268"/>
    </row>
    <row r="65" ht="12">
      <c r="I65" s="268"/>
    </row>
    <row r="66" ht="12">
      <c r="I66" s="268"/>
    </row>
    <row r="67" ht="12">
      <c r="I67" s="268"/>
    </row>
    <row r="68" ht="12">
      <c r="I68" s="268"/>
    </row>
    <row r="69" ht="12">
      <c r="I69" s="268"/>
    </row>
    <row r="70" ht="12">
      <c r="I70" s="268"/>
    </row>
    <row r="71" spans="9:11" ht="12">
      <c r="I71" s="268"/>
      <c r="K71" s="268"/>
    </row>
  </sheetData>
  <sheetProtection/>
  <mergeCells count="7">
    <mergeCell ref="G10:J10"/>
    <mergeCell ref="D10:E11"/>
    <mergeCell ref="F10:F12"/>
    <mergeCell ref="B13:E13"/>
    <mergeCell ref="B10:B12"/>
    <mergeCell ref="A10:A12"/>
    <mergeCell ref="C10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86"/>
  <sheetViews>
    <sheetView zoomScalePageLayoutView="0" workbookViewId="0" topLeftCell="A1">
      <pane xSplit="2" ySplit="4" topLeftCell="V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71" sqref="A71:G71"/>
    </sheetView>
  </sheetViews>
  <sheetFormatPr defaultColWidth="8.796875" defaultRowHeight="14.25"/>
  <cols>
    <col min="1" max="1" width="4.5" style="0" customWidth="1"/>
    <col min="2" max="2" width="41.59765625" style="0" customWidth="1"/>
    <col min="3" max="22" width="10.69921875" style="0" customWidth="1"/>
    <col min="23" max="45" width="10.69921875" style="2" customWidth="1"/>
    <col min="46" max="68" width="9" style="2" customWidth="1"/>
  </cols>
  <sheetData>
    <row r="1" spans="1:3" ht="14.25">
      <c r="A1" s="3" t="s">
        <v>2</v>
      </c>
      <c r="C1" s="1"/>
    </row>
    <row r="2" spans="1:68" s="269" customFormat="1" ht="12">
      <c r="A2" s="3" t="s">
        <v>3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</row>
    <row r="3" spans="1:2" ht="15.75">
      <c r="A3" s="5" t="s">
        <v>4</v>
      </c>
      <c r="B3" s="5"/>
    </row>
    <row r="4" spans="1:68" s="4" customFormat="1" ht="13.5" customHeight="1">
      <c r="A4" s="6" t="s">
        <v>5</v>
      </c>
      <c r="B4" s="6" t="s">
        <v>6</v>
      </c>
      <c r="C4" s="7" t="s">
        <v>7</v>
      </c>
      <c r="D4" s="8" t="s">
        <v>8</v>
      </c>
      <c r="E4" s="9" t="s">
        <v>9</v>
      </c>
      <c r="F4" s="8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22</v>
      </c>
      <c r="S4" s="10" t="s">
        <v>23</v>
      </c>
      <c r="T4" s="10" t="s">
        <v>24</v>
      </c>
      <c r="U4" s="11" t="s">
        <v>25</v>
      </c>
      <c r="V4" s="6" t="s">
        <v>26</v>
      </c>
      <c r="W4" s="217" t="s">
        <v>27</v>
      </c>
      <c r="X4" s="12" t="s">
        <v>28</v>
      </c>
      <c r="Y4" s="12" t="s">
        <v>29</v>
      </c>
      <c r="Z4" s="12" t="s">
        <v>30</v>
      </c>
      <c r="AA4" s="12" t="s">
        <v>31</v>
      </c>
      <c r="AB4" s="12" t="s">
        <v>32</v>
      </c>
      <c r="AC4" s="12" t="s">
        <v>33</v>
      </c>
      <c r="AD4" s="12" t="s">
        <v>34</v>
      </c>
      <c r="AE4" s="12" t="s">
        <v>35</v>
      </c>
      <c r="AF4" s="12" t="s">
        <v>36</v>
      </c>
      <c r="AG4" s="12" t="s">
        <v>37</v>
      </c>
      <c r="AH4" s="12" t="s">
        <v>38</v>
      </c>
      <c r="AI4" s="12" t="s">
        <v>39</v>
      </c>
      <c r="AJ4" s="12" t="s">
        <v>40</v>
      </c>
      <c r="AK4" s="12" t="s">
        <v>41</v>
      </c>
      <c r="AL4" s="12" t="s">
        <v>42</v>
      </c>
      <c r="AM4" s="12" t="s">
        <v>43</v>
      </c>
      <c r="AN4" s="12" t="s">
        <v>44</v>
      </c>
      <c r="AO4" s="12" t="s">
        <v>45</v>
      </c>
      <c r="AP4" s="12" t="s">
        <v>46</v>
      </c>
      <c r="AQ4" s="12" t="s">
        <v>47</v>
      </c>
      <c r="AR4" s="194" t="s">
        <v>48</v>
      </c>
      <c r="AS4" s="210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</row>
    <row r="5" spans="1:45" ht="19.5" customHeight="1">
      <c r="A5" s="14">
        <v>1</v>
      </c>
      <c r="B5" s="15" t="s">
        <v>49</v>
      </c>
      <c r="C5" s="16">
        <f aca="true" t="shared" si="0" ref="C5:AR5">+C6+C7</f>
        <v>60083985</v>
      </c>
      <c r="D5" s="17">
        <f t="shared" si="0"/>
        <v>62586084.62499999</v>
      </c>
      <c r="E5" s="17">
        <f>+E6+E7</f>
        <v>64562670</v>
      </c>
      <c r="F5" s="17">
        <f t="shared" si="0"/>
        <v>65980918</v>
      </c>
      <c r="G5" s="18">
        <f t="shared" si="0"/>
        <v>67327940.94999999</v>
      </c>
      <c r="H5" s="18">
        <f t="shared" si="0"/>
        <v>68991639.47375</v>
      </c>
      <c r="I5" s="18">
        <f t="shared" si="0"/>
        <v>70696540.46059373</v>
      </c>
      <c r="J5" s="18">
        <f t="shared" si="0"/>
        <v>72443666.17210858</v>
      </c>
      <c r="K5" s="18">
        <f t="shared" si="0"/>
        <v>74234064.27041128</v>
      </c>
      <c r="L5" s="18">
        <f t="shared" si="0"/>
        <v>76068808.45005156</v>
      </c>
      <c r="M5" s="18">
        <f t="shared" si="0"/>
        <v>80760313.4351296</v>
      </c>
      <c r="N5" s="18">
        <f t="shared" si="0"/>
        <v>82757361.1038322</v>
      </c>
      <c r="O5" s="18">
        <f t="shared" si="0"/>
        <v>84803895.58590883</v>
      </c>
      <c r="P5" s="18">
        <f t="shared" si="0"/>
        <v>86901146.01762702</v>
      </c>
      <c r="Q5" s="18">
        <f t="shared" si="0"/>
        <v>88639168.93797956</v>
      </c>
      <c r="R5" s="18">
        <f t="shared" si="0"/>
        <v>90411952.31673914</v>
      </c>
      <c r="S5" s="18">
        <f t="shared" si="0"/>
        <v>92220191.36307393</v>
      </c>
      <c r="T5" s="18">
        <f t="shared" si="0"/>
        <v>94064595.19033541</v>
      </c>
      <c r="U5" s="19">
        <f t="shared" si="0"/>
        <v>95945887.09414212</v>
      </c>
      <c r="V5" s="238">
        <f t="shared" si="0"/>
        <v>97864804.83602495</v>
      </c>
      <c r="W5" s="218">
        <f t="shared" si="0"/>
        <v>98406617.72539972</v>
      </c>
      <c r="X5" s="19">
        <f t="shared" si="0"/>
        <v>98898650.8140267</v>
      </c>
      <c r="Y5" s="19">
        <f t="shared" si="0"/>
        <v>99393144.06809683</v>
      </c>
      <c r="Z5" s="19">
        <f t="shared" si="0"/>
        <v>99890109.7884373</v>
      </c>
      <c r="AA5" s="19">
        <f t="shared" si="0"/>
        <v>100389560.33737949</v>
      </c>
      <c r="AB5" s="19">
        <f t="shared" si="0"/>
        <v>100891508.13906637</v>
      </c>
      <c r="AC5" s="19">
        <f t="shared" si="0"/>
        <v>101395965.6797617</v>
      </c>
      <c r="AD5" s="19">
        <f t="shared" si="0"/>
        <v>101902945.50816049</v>
      </c>
      <c r="AE5" s="19">
        <f t="shared" si="0"/>
        <v>102412460.23570128</v>
      </c>
      <c r="AF5" s="19">
        <f t="shared" si="0"/>
        <v>102924522.53687976</v>
      </c>
      <c r="AG5" s="19">
        <f t="shared" si="0"/>
        <v>103439145.14956415</v>
      </c>
      <c r="AH5" s="19">
        <f t="shared" si="0"/>
        <v>103956340.87531197</v>
      </c>
      <c r="AI5" s="19">
        <f t="shared" si="0"/>
        <v>104476122.57968852</v>
      </c>
      <c r="AJ5" s="19">
        <f t="shared" si="0"/>
        <v>104998503.19258694</v>
      </c>
      <c r="AK5" s="19">
        <f t="shared" si="0"/>
        <v>105523495.70854986</v>
      </c>
      <c r="AL5" s="19">
        <f t="shared" si="0"/>
        <v>106051113.18709259</v>
      </c>
      <c r="AM5" s="19">
        <f t="shared" si="0"/>
        <v>106581368.75302805</v>
      </c>
      <c r="AN5" s="19">
        <f t="shared" si="0"/>
        <v>107114275.59679317</v>
      </c>
      <c r="AO5" s="19">
        <f t="shared" si="0"/>
        <v>107649846.97477713</v>
      </c>
      <c r="AP5" s="19">
        <f t="shared" si="0"/>
        <v>108188096.20965101</v>
      </c>
      <c r="AQ5" s="19">
        <f t="shared" si="0"/>
        <v>108729036.69069925</v>
      </c>
      <c r="AR5" s="19">
        <f t="shared" si="0"/>
        <v>109272681.87415273</v>
      </c>
      <c r="AS5" s="211"/>
    </row>
    <row r="6" spans="1:45" ht="13.5" customHeight="1">
      <c r="A6" s="20" t="s">
        <v>50</v>
      </c>
      <c r="B6" s="21" t="s">
        <v>51</v>
      </c>
      <c r="C6" s="22">
        <f>56523985+10000</f>
        <v>56533985</v>
      </c>
      <c r="D6" s="23">
        <f>C6*102.5%</f>
        <v>57947334.62499999</v>
      </c>
      <c r="E6" s="23">
        <v>59662670</v>
      </c>
      <c r="F6" s="23">
        <v>61880918</v>
      </c>
      <c r="G6" s="24">
        <f aca="true" t="shared" si="1" ref="G6:L6">F6*102.5%</f>
        <v>63427940.949999996</v>
      </c>
      <c r="H6" s="24">
        <f t="shared" si="1"/>
        <v>65013639.47374999</v>
      </c>
      <c r="I6" s="24">
        <f t="shared" si="1"/>
        <v>66638980.46059373</v>
      </c>
      <c r="J6" s="24">
        <f t="shared" si="1"/>
        <v>68304954.97210857</v>
      </c>
      <c r="K6" s="24">
        <f t="shared" si="1"/>
        <v>70012578.84641129</v>
      </c>
      <c r="L6" s="24">
        <f t="shared" si="1"/>
        <v>71762893.31757157</v>
      </c>
      <c r="M6" s="24">
        <v>76368280</v>
      </c>
      <c r="N6" s="24">
        <v>78277487</v>
      </c>
      <c r="O6" s="24">
        <v>80234424</v>
      </c>
      <c r="P6" s="24">
        <v>82240285</v>
      </c>
      <c r="Q6" s="24">
        <f aca="true" t="shared" si="2" ref="H6:V9">P6*102%</f>
        <v>83885090.7</v>
      </c>
      <c r="R6" s="24">
        <f t="shared" si="2"/>
        <v>85562792.514</v>
      </c>
      <c r="S6" s="24">
        <f t="shared" si="2"/>
        <v>87274048.36428</v>
      </c>
      <c r="T6" s="24">
        <f t="shared" si="2"/>
        <v>89019529.3315656</v>
      </c>
      <c r="U6" s="25">
        <f t="shared" si="2"/>
        <v>90799919.91819692</v>
      </c>
      <c r="V6" s="239">
        <f t="shared" si="2"/>
        <v>92615918.31656085</v>
      </c>
      <c r="W6" s="219">
        <f aca="true" t="shared" si="3" ref="W6:AL9">V6*100.5%</f>
        <v>93078997.90814364</v>
      </c>
      <c r="X6" s="26">
        <f t="shared" si="3"/>
        <v>93544392.89768435</v>
      </c>
      <c r="Y6" s="26">
        <f t="shared" si="3"/>
        <v>94012114.86217277</v>
      </c>
      <c r="Z6" s="26">
        <f t="shared" si="3"/>
        <v>94482175.43648362</v>
      </c>
      <c r="AA6" s="26">
        <f t="shared" si="3"/>
        <v>94954586.31366603</v>
      </c>
      <c r="AB6" s="26">
        <f t="shared" si="3"/>
        <v>95429359.24523436</v>
      </c>
      <c r="AC6" s="26">
        <f t="shared" si="3"/>
        <v>95906506.04146051</v>
      </c>
      <c r="AD6" s="26">
        <f t="shared" si="3"/>
        <v>96386038.5716678</v>
      </c>
      <c r="AE6" s="26">
        <f t="shared" si="3"/>
        <v>96867968.76452613</v>
      </c>
      <c r="AF6" s="26">
        <f t="shared" si="3"/>
        <v>97352308.60834874</v>
      </c>
      <c r="AG6" s="26">
        <f t="shared" si="3"/>
        <v>97839070.15139048</v>
      </c>
      <c r="AH6" s="26">
        <f t="shared" si="3"/>
        <v>98328265.50214742</v>
      </c>
      <c r="AI6" s="26">
        <f t="shared" si="3"/>
        <v>98819906.82965815</v>
      </c>
      <c r="AJ6" s="26">
        <f t="shared" si="3"/>
        <v>99314006.36380643</v>
      </c>
      <c r="AK6" s="26">
        <f t="shared" si="3"/>
        <v>99810576.39562544</v>
      </c>
      <c r="AL6" s="26">
        <f t="shared" si="3"/>
        <v>100309629.27760355</v>
      </c>
      <c r="AM6" s="26">
        <f aca="true" t="shared" si="4" ref="AM6:AR11">AL6*100.5%</f>
        <v>100811177.42399156</v>
      </c>
      <c r="AN6" s="26">
        <f t="shared" si="4"/>
        <v>101315233.31111151</v>
      </c>
      <c r="AO6" s="26">
        <f t="shared" si="4"/>
        <v>101821809.47766706</v>
      </c>
      <c r="AP6" s="26">
        <f t="shared" si="4"/>
        <v>102330918.5250554</v>
      </c>
      <c r="AQ6" s="26">
        <f t="shared" si="4"/>
        <v>102842573.11768065</v>
      </c>
      <c r="AR6" s="195">
        <f t="shared" si="4"/>
        <v>103356785.98326905</v>
      </c>
      <c r="AS6" s="211"/>
    </row>
    <row r="7" spans="1:45" ht="13.5" customHeight="1">
      <c r="A7" s="20" t="s">
        <v>52</v>
      </c>
      <c r="B7" s="21" t="s">
        <v>53</v>
      </c>
      <c r="C7" s="22">
        <v>3550000</v>
      </c>
      <c r="D7" s="23">
        <v>4638750</v>
      </c>
      <c r="E7" s="23">
        <v>4900000</v>
      </c>
      <c r="F7" s="23">
        <v>4100000</v>
      </c>
      <c r="G7" s="24">
        <v>3900000</v>
      </c>
      <c r="H7" s="24">
        <f t="shared" si="2"/>
        <v>3978000</v>
      </c>
      <c r="I7" s="24">
        <f t="shared" si="2"/>
        <v>4057560</v>
      </c>
      <c r="J7" s="24">
        <f t="shared" si="2"/>
        <v>4138711.2</v>
      </c>
      <c r="K7" s="24">
        <f t="shared" si="2"/>
        <v>4221485.424000001</v>
      </c>
      <c r="L7" s="24">
        <f t="shared" si="2"/>
        <v>4305915.132480001</v>
      </c>
      <c r="M7" s="24">
        <f t="shared" si="2"/>
        <v>4392033.4351296015</v>
      </c>
      <c r="N7" s="24">
        <f t="shared" si="2"/>
        <v>4479874.103832194</v>
      </c>
      <c r="O7" s="24">
        <f t="shared" si="2"/>
        <v>4569471.585908838</v>
      </c>
      <c r="P7" s="24">
        <f t="shared" si="2"/>
        <v>4660861.017627015</v>
      </c>
      <c r="Q7" s="24">
        <f t="shared" si="2"/>
        <v>4754078.2379795555</v>
      </c>
      <c r="R7" s="24">
        <f t="shared" si="2"/>
        <v>4849159.802739147</v>
      </c>
      <c r="S7" s="24">
        <f t="shared" si="2"/>
        <v>4946142.99879393</v>
      </c>
      <c r="T7" s="24">
        <f t="shared" si="2"/>
        <v>5045065.858769809</v>
      </c>
      <c r="U7" s="25">
        <f t="shared" si="2"/>
        <v>5145967.175945206</v>
      </c>
      <c r="V7" s="239">
        <f t="shared" si="2"/>
        <v>5248886.51946411</v>
      </c>
      <c r="W7" s="219">
        <f>V7*101.5%</f>
        <v>5327619.817256072</v>
      </c>
      <c r="X7" s="26">
        <f t="shared" si="3"/>
        <v>5354257.916342352</v>
      </c>
      <c r="Y7" s="26">
        <f t="shared" si="3"/>
        <v>5381029.205924063</v>
      </c>
      <c r="Z7" s="26">
        <f t="shared" si="3"/>
        <v>5407934.3519536825</v>
      </c>
      <c r="AA7" s="26">
        <f t="shared" si="3"/>
        <v>5434974.02371345</v>
      </c>
      <c r="AB7" s="26">
        <f t="shared" si="3"/>
        <v>5462148.893832017</v>
      </c>
      <c r="AC7" s="26">
        <f t="shared" si="3"/>
        <v>5489459.638301176</v>
      </c>
      <c r="AD7" s="26">
        <f t="shared" si="3"/>
        <v>5516906.9364926815</v>
      </c>
      <c r="AE7" s="26">
        <f t="shared" si="3"/>
        <v>5544491.471175144</v>
      </c>
      <c r="AF7" s="26">
        <f t="shared" si="3"/>
        <v>5572213.92853102</v>
      </c>
      <c r="AG7" s="26">
        <f t="shared" si="3"/>
        <v>5600074.998173675</v>
      </c>
      <c r="AH7" s="26">
        <f t="shared" si="3"/>
        <v>5628075.373164542</v>
      </c>
      <c r="AI7" s="26">
        <f t="shared" si="3"/>
        <v>5656215.750030364</v>
      </c>
      <c r="AJ7" s="26">
        <f t="shared" si="3"/>
        <v>5684496.828780515</v>
      </c>
      <c r="AK7" s="26">
        <f t="shared" si="3"/>
        <v>5712919.312924417</v>
      </c>
      <c r="AL7" s="26">
        <f t="shared" si="3"/>
        <v>5741483.909489038</v>
      </c>
      <c r="AM7" s="26">
        <f t="shared" si="4"/>
        <v>5770191.329036483</v>
      </c>
      <c r="AN7" s="26">
        <f t="shared" si="4"/>
        <v>5799042.285681664</v>
      </c>
      <c r="AO7" s="26">
        <f t="shared" si="4"/>
        <v>5828037.497110072</v>
      </c>
      <c r="AP7" s="26">
        <f t="shared" si="4"/>
        <v>5857177.684595621</v>
      </c>
      <c r="AQ7" s="26">
        <f t="shared" si="4"/>
        <v>5886463.573018598</v>
      </c>
      <c r="AR7" s="195">
        <f t="shared" si="4"/>
        <v>5915895.890883691</v>
      </c>
      <c r="AS7" s="211"/>
    </row>
    <row r="8" spans="1:45" ht="13.5" customHeight="1">
      <c r="A8" s="27" t="s">
        <v>54</v>
      </c>
      <c r="B8" s="28" t="s">
        <v>55</v>
      </c>
      <c r="C8" s="29">
        <v>3550000</v>
      </c>
      <c r="D8" s="30">
        <v>4638750</v>
      </c>
      <c r="E8" s="30">
        <f aca="true" t="shared" si="5" ref="D8:S11">D8*102.5%</f>
        <v>4754718.75</v>
      </c>
      <c r="F8" s="30">
        <f t="shared" si="5"/>
        <v>4873586.71875</v>
      </c>
      <c r="G8" s="31">
        <f t="shared" si="5"/>
        <v>4995426.38671875</v>
      </c>
      <c r="H8" s="24">
        <f t="shared" si="2"/>
        <v>5095334.914453125</v>
      </c>
      <c r="I8" s="24">
        <f t="shared" si="2"/>
        <v>5197241.612742187</v>
      </c>
      <c r="J8" s="24">
        <f t="shared" si="2"/>
        <v>5301186.444997031</v>
      </c>
      <c r="K8" s="24">
        <f t="shared" si="2"/>
        <v>5407210.173896972</v>
      </c>
      <c r="L8" s="24">
        <f t="shared" si="2"/>
        <v>5515354.377374912</v>
      </c>
      <c r="M8" s="24">
        <f t="shared" si="2"/>
        <v>5625661.46492241</v>
      </c>
      <c r="N8" s="24">
        <f t="shared" si="2"/>
        <v>5738174.694220859</v>
      </c>
      <c r="O8" s="24">
        <f t="shared" si="2"/>
        <v>5852938.188105276</v>
      </c>
      <c r="P8" s="24">
        <f t="shared" si="2"/>
        <v>5969996.951867381</v>
      </c>
      <c r="Q8" s="24">
        <f t="shared" si="2"/>
        <v>6089396.890904729</v>
      </c>
      <c r="R8" s="24">
        <f t="shared" si="2"/>
        <v>6211184.828722824</v>
      </c>
      <c r="S8" s="24">
        <f t="shared" si="2"/>
        <v>6335408.525297281</v>
      </c>
      <c r="T8" s="24">
        <f t="shared" si="2"/>
        <v>6462116.695803227</v>
      </c>
      <c r="U8" s="25">
        <f t="shared" si="2"/>
        <v>6591359.029719291</v>
      </c>
      <c r="V8" s="239">
        <f t="shared" si="2"/>
        <v>6723186.210313677</v>
      </c>
      <c r="W8" s="220">
        <f>V8*101.5%</f>
        <v>6824034.003468381</v>
      </c>
      <c r="X8" s="32">
        <f t="shared" si="3"/>
        <v>6858154.173485722</v>
      </c>
      <c r="Y8" s="32">
        <f t="shared" si="3"/>
        <v>6892444.94435315</v>
      </c>
      <c r="Z8" s="32">
        <f t="shared" si="3"/>
        <v>6926907.169074915</v>
      </c>
      <c r="AA8" s="32">
        <f t="shared" si="3"/>
        <v>6961541.704920289</v>
      </c>
      <c r="AB8" s="32">
        <f t="shared" si="3"/>
        <v>6996349.41344489</v>
      </c>
      <c r="AC8" s="32">
        <f t="shared" si="3"/>
        <v>7031331.160512113</v>
      </c>
      <c r="AD8" s="32">
        <f t="shared" si="3"/>
        <v>7066487.816314673</v>
      </c>
      <c r="AE8" s="32">
        <f t="shared" si="3"/>
        <v>7101820.255396246</v>
      </c>
      <c r="AF8" s="32">
        <f t="shared" si="3"/>
        <v>7137329.356673227</v>
      </c>
      <c r="AG8" s="32">
        <f t="shared" si="3"/>
        <v>7173016.003456592</v>
      </c>
      <c r="AH8" s="32">
        <f t="shared" si="3"/>
        <v>7208881.083473874</v>
      </c>
      <c r="AI8" s="32">
        <f t="shared" si="3"/>
        <v>7244925.488891243</v>
      </c>
      <c r="AJ8" s="32">
        <f t="shared" si="3"/>
        <v>7281150.116335698</v>
      </c>
      <c r="AK8" s="32">
        <f t="shared" si="3"/>
        <v>7317555.866917376</v>
      </c>
      <c r="AL8" s="32">
        <f t="shared" si="3"/>
        <v>7354143.6462519625</v>
      </c>
      <c r="AM8" s="32">
        <f t="shared" si="4"/>
        <v>7390914.364483221</v>
      </c>
      <c r="AN8" s="32">
        <f t="shared" si="4"/>
        <v>7427868.936305637</v>
      </c>
      <c r="AO8" s="32">
        <f t="shared" si="4"/>
        <v>7465008.280987164</v>
      </c>
      <c r="AP8" s="32">
        <f t="shared" si="4"/>
        <v>7502333.322392099</v>
      </c>
      <c r="AQ8" s="32">
        <f t="shared" si="4"/>
        <v>7539844.989004059</v>
      </c>
      <c r="AR8" s="196">
        <f t="shared" si="4"/>
        <v>7577544.213949079</v>
      </c>
      <c r="AS8" s="211"/>
    </row>
    <row r="9" spans="1:45" ht="15.75" customHeight="1">
      <c r="A9" s="14">
        <v>2</v>
      </c>
      <c r="B9" s="33" t="s">
        <v>56</v>
      </c>
      <c r="C9" s="34">
        <v>56517771</v>
      </c>
      <c r="D9" s="35">
        <v>57840428</v>
      </c>
      <c r="E9" s="35">
        <v>58200000</v>
      </c>
      <c r="F9" s="35">
        <v>59000000</v>
      </c>
      <c r="G9" s="36">
        <v>60000000</v>
      </c>
      <c r="H9" s="36">
        <f t="shared" si="2"/>
        <v>61200000</v>
      </c>
      <c r="I9" s="36">
        <f t="shared" si="2"/>
        <v>62424000</v>
      </c>
      <c r="J9" s="36">
        <f t="shared" si="2"/>
        <v>63672480</v>
      </c>
      <c r="K9" s="36">
        <f t="shared" si="2"/>
        <v>64945929.6</v>
      </c>
      <c r="L9" s="36">
        <f t="shared" si="2"/>
        <v>66244848.192</v>
      </c>
      <c r="M9" s="36">
        <f t="shared" si="2"/>
        <v>67569745.15584001</v>
      </c>
      <c r="N9" s="36">
        <f t="shared" si="2"/>
        <v>68921140.05895682</v>
      </c>
      <c r="O9" s="36">
        <f t="shared" si="2"/>
        <v>70299562.86013596</v>
      </c>
      <c r="P9" s="36">
        <f t="shared" si="2"/>
        <v>71705554.11733867</v>
      </c>
      <c r="Q9" s="36">
        <f t="shared" si="2"/>
        <v>73139665.19968545</v>
      </c>
      <c r="R9" s="36">
        <f t="shared" si="2"/>
        <v>74602458.50367917</v>
      </c>
      <c r="S9" s="36">
        <f t="shared" si="2"/>
        <v>76094507.67375275</v>
      </c>
      <c r="T9" s="36">
        <f t="shared" si="2"/>
        <v>77616397.82722782</v>
      </c>
      <c r="U9" s="37">
        <f t="shared" si="2"/>
        <v>79168725.78377238</v>
      </c>
      <c r="V9" s="240">
        <f t="shared" si="2"/>
        <v>80752100.29944783</v>
      </c>
      <c r="W9" s="221">
        <f>V9*100.5%</f>
        <v>81155860.80094506</v>
      </c>
      <c r="X9" s="38">
        <f t="shared" si="3"/>
        <v>81561640.10494977</v>
      </c>
      <c r="Y9" s="38">
        <f t="shared" si="3"/>
        <v>81969448.30547452</v>
      </c>
      <c r="Z9" s="38">
        <f t="shared" si="3"/>
        <v>82379295.54700188</v>
      </c>
      <c r="AA9" s="38">
        <f t="shared" si="3"/>
        <v>82791192.02473688</v>
      </c>
      <c r="AB9" s="38">
        <f t="shared" si="3"/>
        <v>83205147.98486055</v>
      </c>
      <c r="AC9" s="38">
        <f t="shared" si="3"/>
        <v>83621173.72478485</v>
      </c>
      <c r="AD9" s="38">
        <f t="shared" si="3"/>
        <v>84039279.59340876</v>
      </c>
      <c r="AE9" s="38">
        <f t="shared" si="3"/>
        <v>84459475.9913758</v>
      </c>
      <c r="AF9" s="38">
        <f t="shared" si="3"/>
        <v>84881773.37133268</v>
      </c>
      <c r="AG9" s="38">
        <f t="shared" si="3"/>
        <v>85306182.23818932</v>
      </c>
      <c r="AH9" s="38">
        <f t="shared" si="3"/>
        <v>85732713.14938027</v>
      </c>
      <c r="AI9" s="38">
        <f t="shared" si="3"/>
        <v>86161376.71512716</v>
      </c>
      <c r="AJ9" s="38">
        <f t="shared" si="3"/>
        <v>86592183.59870279</v>
      </c>
      <c r="AK9" s="38">
        <f t="shared" si="3"/>
        <v>87025144.51669629</v>
      </c>
      <c r="AL9" s="38">
        <f t="shared" si="3"/>
        <v>87460270.23927976</v>
      </c>
      <c r="AM9" s="38">
        <f t="shared" si="4"/>
        <v>87897571.59047616</v>
      </c>
      <c r="AN9" s="38">
        <f t="shared" si="4"/>
        <v>88337059.44842853</v>
      </c>
      <c r="AO9" s="38">
        <f t="shared" si="4"/>
        <v>88778744.74567066</v>
      </c>
      <c r="AP9" s="38">
        <f t="shared" si="4"/>
        <v>89222638.469399</v>
      </c>
      <c r="AQ9" s="38">
        <f t="shared" si="4"/>
        <v>89668751.661746</v>
      </c>
      <c r="AR9" s="197">
        <f t="shared" si="4"/>
        <v>90117095.42005472</v>
      </c>
      <c r="AS9" s="211"/>
    </row>
    <row r="10" spans="1:68" s="43" customFormat="1" ht="16.5" customHeight="1">
      <c r="A10" s="39" t="s">
        <v>50</v>
      </c>
      <c r="B10" s="40" t="s">
        <v>57</v>
      </c>
      <c r="C10" s="41">
        <v>26237313</v>
      </c>
      <c r="D10" s="42">
        <f t="shared" si="5"/>
        <v>26893245.825</v>
      </c>
      <c r="E10" s="42">
        <f t="shared" si="5"/>
        <v>27565576.970625</v>
      </c>
      <c r="F10" s="42">
        <f t="shared" si="5"/>
        <v>28254716.39489062</v>
      </c>
      <c r="G10" s="42">
        <f t="shared" si="5"/>
        <v>28961084.304762885</v>
      </c>
      <c r="H10" s="42">
        <f t="shared" si="5"/>
        <v>29685111.412381954</v>
      </c>
      <c r="I10" s="42">
        <f t="shared" si="5"/>
        <v>30427239.1976915</v>
      </c>
      <c r="J10" s="42">
        <f t="shared" si="5"/>
        <v>31187920.177633785</v>
      </c>
      <c r="K10" s="42">
        <f t="shared" si="5"/>
        <v>31967618.182074625</v>
      </c>
      <c r="L10" s="42">
        <f t="shared" si="5"/>
        <v>32766808.63662649</v>
      </c>
      <c r="M10" s="42">
        <f t="shared" si="5"/>
        <v>33585978.85254215</v>
      </c>
      <c r="N10" s="42">
        <f t="shared" si="5"/>
        <v>34425628.3238557</v>
      </c>
      <c r="O10" s="42">
        <f t="shared" si="5"/>
        <v>35286269.03195209</v>
      </c>
      <c r="P10" s="42">
        <f t="shared" si="5"/>
        <v>36168425.75775089</v>
      </c>
      <c r="Q10" s="42">
        <f t="shared" si="5"/>
        <v>37072636.40169466</v>
      </c>
      <c r="R10" s="42">
        <f t="shared" si="5"/>
        <v>37999452.31173702</v>
      </c>
      <c r="S10" s="42">
        <f t="shared" si="5"/>
        <v>38949438.61953045</v>
      </c>
      <c r="T10" s="42">
        <f aca="true" t="shared" si="6" ref="T10:V11">S10*102.5%</f>
        <v>39923174.5850187</v>
      </c>
      <c r="U10" s="201">
        <f t="shared" si="6"/>
        <v>40921253.94964416</v>
      </c>
      <c r="V10" s="26">
        <f t="shared" si="6"/>
        <v>41944285.29838526</v>
      </c>
      <c r="W10" s="219">
        <f aca="true" t="shared" si="7" ref="W10:AL11">V10*100.5%</f>
        <v>42154006.724877186</v>
      </c>
      <c r="X10" s="26">
        <f t="shared" si="7"/>
        <v>42364776.75850157</v>
      </c>
      <c r="Y10" s="26">
        <f t="shared" si="7"/>
        <v>42576600.64229407</v>
      </c>
      <c r="Z10" s="26">
        <f t="shared" si="7"/>
        <v>42789483.64550554</v>
      </c>
      <c r="AA10" s="26">
        <f t="shared" si="7"/>
        <v>43003431.06373306</v>
      </c>
      <c r="AB10" s="26">
        <f t="shared" si="7"/>
        <v>43218448.219051726</v>
      </c>
      <c r="AC10" s="26">
        <f t="shared" si="7"/>
        <v>43434540.46014698</v>
      </c>
      <c r="AD10" s="26">
        <f t="shared" si="7"/>
        <v>43651713.162447706</v>
      </c>
      <c r="AE10" s="26">
        <f t="shared" si="7"/>
        <v>43869971.72825994</v>
      </c>
      <c r="AF10" s="26">
        <f t="shared" si="7"/>
        <v>44089321.58690124</v>
      </c>
      <c r="AG10" s="26">
        <f t="shared" si="7"/>
        <v>44309768.194835745</v>
      </c>
      <c r="AH10" s="26">
        <f t="shared" si="7"/>
        <v>44531317.03580992</v>
      </c>
      <c r="AI10" s="26">
        <f t="shared" si="7"/>
        <v>44753973.620988965</v>
      </c>
      <c r="AJ10" s="26">
        <f t="shared" si="7"/>
        <v>44977743.48909391</v>
      </c>
      <c r="AK10" s="26">
        <f t="shared" si="7"/>
        <v>45202632.20653937</v>
      </c>
      <c r="AL10" s="26">
        <f t="shared" si="7"/>
        <v>45428645.36757206</v>
      </c>
      <c r="AM10" s="26">
        <f t="shared" si="4"/>
        <v>45655788.59440992</v>
      </c>
      <c r="AN10" s="26">
        <f t="shared" si="4"/>
        <v>45884067.53738196</v>
      </c>
      <c r="AO10" s="26">
        <f t="shared" si="4"/>
        <v>46113487.875068866</v>
      </c>
      <c r="AP10" s="26">
        <f t="shared" si="4"/>
        <v>46344055.31444421</v>
      </c>
      <c r="AQ10" s="26">
        <f t="shared" si="4"/>
        <v>46575775.59101642</v>
      </c>
      <c r="AR10" s="195">
        <f t="shared" si="4"/>
        <v>46808654.4689715</v>
      </c>
      <c r="AS10" s="211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45" ht="15.75" customHeight="1">
      <c r="A11" s="20" t="s">
        <v>52</v>
      </c>
      <c r="B11" s="44" t="s">
        <v>58</v>
      </c>
      <c r="C11" s="45">
        <v>6061273</v>
      </c>
      <c r="D11" s="23">
        <f t="shared" si="5"/>
        <v>6212804.824999999</v>
      </c>
      <c r="E11" s="23">
        <f t="shared" si="5"/>
        <v>6368124.945624999</v>
      </c>
      <c r="F11" s="23">
        <f t="shared" si="5"/>
        <v>6527328.069265624</v>
      </c>
      <c r="G11" s="23">
        <f t="shared" si="5"/>
        <v>6690511.2709972635</v>
      </c>
      <c r="H11" s="23">
        <f t="shared" si="5"/>
        <v>6857774.052772194</v>
      </c>
      <c r="I11" s="23">
        <f t="shared" si="5"/>
        <v>7029218.404091499</v>
      </c>
      <c r="J11" s="23">
        <f t="shared" si="5"/>
        <v>7204948.864193786</v>
      </c>
      <c r="K11" s="23">
        <f t="shared" si="5"/>
        <v>7385072.58579863</v>
      </c>
      <c r="L11" s="23">
        <f t="shared" si="5"/>
        <v>7569699.400443595</v>
      </c>
      <c r="M11" s="23">
        <f t="shared" si="5"/>
        <v>7758941.8854546845</v>
      </c>
      <c r="N11" s="23">
        <f t="shared" si="5"/>
        <v>7952915.432591051</v>
      </c>
      <c r="O11" s="23">
        <f t="shared" si="5"/>
        <v>8151738.318405827</v>
      </c>
      <c r="P11" s="23">
        <f t="shared" si="5"/>
        <v>8355531.776365971</v>
      </c>
      <c r="Q11" s="23">
        <f t="shared" si="5"/>
        <v>8564420.07077512</v>
      </c>
      <c r="R11" s="23">
        <f t="shared" si="5"/>
        <v>8778530.572544497</v>
      </c>
      <c r="S11" s="23">
        <f t="shared" si="5"/>
        <v>8997993.836858109</v>
      </c>
      <c r="T11" s="23">
        <f t="shared" si="6"/>
        <v>9222943.68277956</v>
      </c>
      <c r="U11" s="25">
        <f t="shared" si="6"/>
        <v>9453517.274849048</v>
      </c>
      <c r="V11" s="239">
        <f t="shared" si="6"/>
        <v>9689855.206720274</v>
      </c>
      <c r="W11" s="219">
        <f t="shared" si="7"/>
        <v>9738304.482753875</v>
      </c>
      <c r="X11" s="26">
        <f t="shared" si="7"/>
        <v>9786996.005167643</v>
      </c>
      <c r="Y11" s="26">
        <f t="shared" si="7"/>
        <v>9835930.98519348</v>
      </c>
      <c r="Z11" s="26">
        <f t="shared" si="7"/>
        <v>9885110.640119446</v>
      </c>
      <c r="AA11" s="26">
        <f t="shared" si="7"/>
        <v>9934536.193320043</v>
      </c>
      <c r="AB11" s="26">
        <f t="shared" si="7"/>
        <v>9984208.874286642</v>
      </c>
      <c r="AC11" s="26">
        <f t="shared" si="7"/>
        <v>10034129.918658074</v>
      </c>
      <c r="AD11" s="26">
        <f t="shared" si="7"/>
        <v>10084300.568251364</v>
      </c>
      <c r="AE11" s="26">
        <f t="shared" si="7"/>
        <v>10134722.07109262</v>
      </c>
      <c r="AF11" s="26">
        <f t="shared" si="7"/>
        <v>10185395.681448083</v>
      </c>
      <c r="AG11" s="26">
        <f t="shared" si="7"/>
        <v>10236322.659855323</v>
      </c>
      <c r="AH11" s="26">
        <f t="shared" si="7"/>
        <v>10287504.273154598</v>
      </c>
      <c r="AI11" s="26">
        <f t="shared" si="7"/>
        <v>10338941.794520369</v>
      </c>
      <c r="AJ11" s="26">
        <f t="shared" si="7"/>
        <v>10390636.50349297</v>
      </c>
      <c r="AK11" s="26">
        <f t="shared" si="7"/>
        <v>10442589.686010433</v>
      </c>
      <c r="AL11" s="26">
        <f t="shared" si="7"/>
        <v>10494802.634440484</v>
      </c>
      <c r="AM11" s="26">
        <f t="shared" si="4"/>
        <v>10547276.647612685</v>
      </c>
      <c r="AN11" s="26">
        <f t="shared" si="4"/>
        <v>10600013.030850748</v>
      </c>
      <c r="AO11" s="26">
        <f t="shared" si="4"/>
        <v>10653013.096005</v>
      </c>
      <c r="AP11" s="26">
        <f t="shared" si="4"/>
        <v>10706278.161485024</v>
      </c>
      <c r="AQ11" s="26">
        <f t="shared" si="4"/>
        <v>10759809.552292448</v>
      </c>
      <c r="AR11" s="195">
        <f t="shared" si="4"/>
        <v>10813608.600053908</v>
      </c>
      <c r="AS11" s="211"/>
    </row>
    <row r="12" spans="1:68" s="50" customFormat="1" ht="15" customHeight="1">
      <c r="A12" s="20" t="s">
        <v>54</v>
      </c>
      <c r="B12" s="46" t="s">
        <v>59</v>
      </c>
      <c r="C12" s="45">
        <v>173433</v>
      </c>
      <c r="D12" s="47">
        <v>169553</v>
      </c>
      <c r="E12" s="47">
        <v>295173</v>
      </c>
      <c r="F12" s="48">
        <v>189282</v>
      </c>
      <c r="G12" s="49">
        <v>282813</v>
      </c>
      <c r="H12" s="49">
        <v>356813</v>
      </c>
      <c r="I12" s="49">
        <v>246428</v>
      </c>
      <c r="J12" s="49">
        <v>134813</v>
      </c>
      <c r="K12" s="49">
        <v>134813</v>
      </c>
      <c r="L12" s="49">
        <v>134813</v>
      </c>
      <c r="M12" s="49">
        <v>134813</v>
      </c>
      <c r="N12" s="49">
        <v>134813</v>
      </c>
      <c r="O12" s="49">
        <v>134813</v>
      </c>
      <c r="P12" s="49">
        <v>134813</v>
      </c>
      <c r="Q12" s="49">
        <v>134813</v>
      </c>
      <c r="R12" s="49">
        <v>134813</v>
      </c>
      <c r="S12" s="49">
        <v>134813</v>
      </c>
      <c r="T12" s="49">
        <v>134813</v>
      </c>
      <c r="U12" s="213">
        <v>134813</v>
      </c>
      <c r="V12" s="214">
        <v>134813</v>
      </c>
      <c r="W12" s="222">
        <v>134813</v>
      </c>
      <c r="X12" s="49">
        <v>134813</v>
      </c>
      <c r="Y12" s="49">
        <v>134813</v>
      </c>
      <c r="Z12" s="49">
        <v>96315</v>
      </c>
      <c r="AA12" s="49">
        <v>96315</v>
      </c>
      <c r="AB12" s="49">
        <v>96315</v>
      </c>
      <c r="AC12" s="49">
        <v>96315</v>
      </c>
      <c r="AD12" s="49">
        <v>96315</v>
      </c>
      <c r="AE12" s="49">
        <v>96315</v>
      </c>
      <c r="AF12" s="49">
        <v>96315</v>
      </c>
      <c r="AG12" s="49">
        <v>96315</v>
      </c>
      <c r="AH12" s="49">
        <v>96315</v>
      </c>
      <c r="AI12" s="26">
        <v>25184</v>
      </c>
      <c r="AJ12" s="26">
        <v>25184</v>
      </c>
      <c r="AK12" s="26">
        <v>25184</v>
      </c>
      <c r="AL12" s="26">
        <v>25184</v>
      </c>
      <c r="AM12" s="26">
        <v>25184</v>
      </c>
      <c r="AN12" s="26">
        <v>25184</v>
      </c>
      <c r="AO12" s="26">
        <v>25184</v>
      </c>
      <c r="AP12" s="26">
        <v>25184</v>
      </c>
      <c r="AQ12" s="26">
        <v>25184</v>
      </c>
      <c r="AR12" s="195">
        <v>25184</v>
      </c>
      <c r="AS12" s="21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45" ht="15" customHeight="1">
      <c r="A13" s="20" t="s">
        <v>60</v>
      </c>
      <c r="B13" s="51" t="s">
        <v>61</v>
      </c>
      <c r="C13" s="45"/>
      <c r="D13" s="47"/>
      <c r="E13" s="47"/>
      <c r="F13" s="52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4"/>
      <c r="V13" s="241"/>
      <c r="W13" s="219">
        <f aca="true" t="shared" si="8" ref="W13:AL28">V13*100.5%</f>
        <v>0</v>
      </c>
      <c r="X13" s="26">
        <f t="shared" si="8"/>
        <v>0</v>
      </c>
      <c r="Y13" s="26">
        <f t="shared" si="8"/>
        <v>0</v>
      </c>
      <c r="Z13" s="26">
        <f t="shared" si="8"/>
        <v>0</v>
      </c>
      <c r="AA13" s="26">
        <f t="shared" si="8"/>
        <v>0</v>
      </c>
      <c r="AB13" s="26">
        <f t="shared" si="8"/>
        <v>0</v>
      </c>
      <c r="AC13" s="26">
        <f t="shared" si="8"/>
        <v>0</v>
      </c>
      <c r="AD13" s="26">
        <f t="shared" si="8"/>
        <v>0</v>
      </c>
      <c r="AE13" s="26">
        <f t="shared" si="8"/>
        <v>0</v>
      </c>
      <c r="AF13" s="26">
        <f t="shared" si="8"/>
        <v>0</v>
      </c>
      <c r="AG13" s="26">
        <f t="shared" si="8"/>
        <v>0</v>
      </c>
      <c r="AH13" s="26">
        <f t="shared" si="8"/>
        <v>0</v>
      </c>
      <c r="AI13" s="26">
        <f t="shared" si="8"/>
        <v>0</v>
      </c>
      <c r="AJ13" s="26">
        <f t="shared" si="8"/>
        <v>0</v>
      </c>
      <c r="AK13" s="26">
        <f t="shared" si="8"/>
        <v>0</v>
      </c>
      <c r="AL13" s="26">
        <f t="shared" si="8"/>
        <v>0</v>
      </c>
      <c r="AM13" s="26">
        <f aca="true" t="shared" si="9" ref="AM13:AR20">AL13*100.5%</f>
        <v>0</v>
      </c>
      <c r="AN13" s="26">
        <f t="shared" si="9"/>
        <v>0</v>
      </c>
      <c r="AO13" s="26">
        <f t="shared" si="9"/>
        <v>0</v>
      </c>
      <c r="AP13" s="26">
        <f t="shared" si="9"/>
        <v>0</v>
      </c>
      <c r="AQ13" s="26">
        <f t="shared" si="9"/>
        <v>0</v>
      </c>
      <c r="AR13" s="195">
        <f t="shared" si="9"/>
        <v>0</v>
      </c>
      <c r="AS13" s="211"/>
    </row>
    <row r="14" spans="1:45" ht="15" customHeight="1">
      <c r="A14" s="27" t="s">
        <v>62</v>
      </c>
      <c r="B14" s="55" t="s">
        <v>63</v>
      </c>
      <c r="C14" s="45"/>
      <c r="D14" s="47"/>
      <c r="E14" s="47"/>
      <c r="F14" s="52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4"/>
      <c r="V14" s="241"/>
      <c r="W14" s="220">
        <f t="shared" si="8"/>
        <v>0</v>
      </c>
      <c r="X14" s="32">
        <f t="shared" si="8"/>
        <v>0</v>
      </c>
      <c r="Y14" s="32">
        <f t="shared" si="8"/>
        <v>0</v>
      </c>
      <c r="Z14" s="32">
        <f t="shared" si="8"/>
        <v>0</v>
      </c>
      <c r="AA14" s="32">
        <f t="shared" si="8"/>
        <v>0</v>
      </c>
      <c r="AB14" s="32">
        <f t="shared" si="8"/>
        <v>0</v>
      </c>
      <c r="AC14" s="32">
        <f t="shared" si="8"/>
        <v>0</v>
      </c>
      <c r="AD14" s="32">
        <f t="shared" si="8"/>
        <v>0</v>
      </c>
      <c r="AE14" s="32">
        <f t="shared" si="8"/>
        <v>0</v>
      </c>
      <c r="AF14" s="32">
        <f t="shared" si="8"/>
        <v>0</v>
      </c>
      <c r="AG14" s="32">
        <f t="shared" si="8"/>
        <v>0</v>
      </c>
      <c r="AH14" s="32">
        <f t="shared" si="8"/>
        <v>0</v>
      </c>
      <c r="AI14" s="32">
        <f t="shared" si="8"/>
        <v>0</v>
      </c>
      <c r="AJ14" s="32">
        <f t="shared" si="8"/>
        <v>0</v>
      </c>
      <c r="AK14" s="32">
        <f t="shared" si="8"/>
        <v>0</v>
      </c>
      <c r="AL14" s="32">
        <f t="shared" si="8"/>
        <v>0</v>
      </c>
      <c r="AM14" s="32">
        <f t="shared" si="9"/>
        <v>0</v>
      </c>
      <c r="AN14" s="32">
        <f t="shared" si="9"/>
        <v>0</v>
      </c>
      <c r="AO14" s="32">
        <f t="shared" si="9"/>
        <v>0</v>
      </c>
      <c r="AP14" s="32">
        <f t="shared" si="9"/>
        <v>0</v>
      </c>
      <c r="AQ14" s="32">
        <f t="shared" si="9"/>
        <v>0</v>
      </c>
      <c r="AR14" s="196">
        <f t="shared" si="9"/>
        <v>0</v>
      </c>
      <c r="AS14" s="211"/>
    </row>
    <row r="15" spans="1:45" ht="15" customHeight="1">
      <c r="A15" s="56">
        <v>3</v>
      </c>
      <c r="B15" s="57" t="s">
        <v>64</v>
      </c>
      <c r="C15" s="58">
        <f aca="true" t="shared" si="10" ref="C15:V15">+C5-C9</f>
        <v>3566214</v>
      </c>
      <c r="D15" s="59">
        <f t="shared" si="10"/>
        <v>4745656.624999993</v>
      </c>
      <c r="E15" s="59">
        <f t="shared" si="10"/>
        <v>6362670</v>
      </c>
      <c r="F15" s="59">
        <f t="shared" si="10"/>
        <v>6980918</v>
      </c>
      <c r="G15" s="60">
        <f t="shared" si="10"/>
        <v>7327940.949999988</v>
      </c>
      <c r="H15" s="60">
        <f t="shared" si="10"/>
        <v>7791639.473749995</v>
      </c>
      <c r="I15" s="60">
        <f t="shared" si="10"/>
        <v>8272540.46059373</v>
      </c>
      <c r="J15" s="60">
        <f t="shared" si="10"/>
        <v>8771186.172108576</v>
      </c>
      <c r="K15" s="60">
        <f t="shared" si="10"/>
        <v>9288134.670411281</v>
      </c>
      <c r="L15" s="60">
        <f t="shared" si="10"/>
        <v>9823960.25805156</v>
      </c>
      <c r="M15" s="60">
        <f t="shared" si="10"/>
        <v>13190568.279289588</v>
      </c>
      <c r="N15" s="60">
        <f t="shared" si="10"/>
        <v>13836221.044875383</v>
      </c>
      <c r="O15" s="60">
        <f t="shared" si="10"/>
        <v>14504332.725772873</v>
      </c>
      <c r="P15" s="60">
        <f t="shared" si="10"/>
        <v>15195591.900288343</v>
      </c>
      <c r="Q15" s="60">
        <f t="shared" si="10"/>
        <v>15499503.73829411</v>
      </c>
      <c r="R15" s="60">
        <f t="shared" si="10"/>
        <v>15809493.81305997</v>
      </c>
      <c r="S15" s="60">
        <f t="shared" si="10"/>
        <v>16125683.689321175</v>
      </c>
      <c r="T15" s="60">
        <f t="shared" si="10"/>
        <v>16448197.363107592</v>
      </c>
      <c r="U15" s="61">
        <f t="shared" si="10"/>
        <v>16777161.310369745</v>
      </c>
      <c r="V15" s="242">
        <f t="shared" si="10"/>
        <v>17112704.53657712</v>
      </c>
      <c r="W15" s="223">
        <f t="shared" si="8"/>
        <v>17198268.059260003</v>
      </c>
      <c r="X15" s="62">
        <f>W15*101.5%</f>
        <v>17456242.0801489</v>
      </c>
      <c r="Y15" s="62">
        <f t="shared" si="8"/>
        <v>17543523.290549643</v>
      </c>
      <c r="Z15" s="62">
        <f t="shared" si="8"/>
        <v>17631240.90700239</v>
      </c>
      <c r="AA15" s="62">
        <f t="shared" si="8"/>
        <v>17719397.1115374</v>
      </c>
      <c r="AB15" s="62">
        <f t="shared" si="8"/>
        <v>17807994.097095087</v>
      </c>
      <c r="AC15" s="62">
        <f t="shared" si="8"/>
        <v>17897034.067580562</v>
      </c>
      <c r="AD15" s="62">
        <f t="shared" si="8"/>
        <v>17986519.237918463</v>
      </c>
      <c r="AE15" s="62">
        <f t="shared" si="8"/>
        <v>18076451.834108055</v>
      </c>
      <c r="AF15" s="62">
        <f t="shared" si="8"/>
        <v>18166834.093278594</v>
      </c>
      <c r="AG15" s="62">
        <f t="shared" si="8"/>
        <v>18257668.263744984</v>
      </c>
      <c r="AH15" s="62">
        <f t="shared" si="8"/>
        <v>18348956.605063707</v>
      </c>
      <c r="AI15" s="62">
        <f t="shared" si="8"/>
        <v>18440701.388089024</v>
      </c>
      <c r="AJ15" s="62">
        <f t="shared" si="8"/>
        <v>18532904.895029467</v>
      </c>
      <c r="AK15" s="62">
        <f t="shared" si="8"/>
        <v>18625569.419504613</v>
      </c>
      <c r="AL15" s="62">
        <f t="shared" si="8"/>
        <v>18718697.266602132</v>
      </c>
      <c r="AM15" s="62">
        <f t="shared" si="9"/>
        <v>18812290.75293514</v>
      </c>
      <c r="AN15" s="62">
        <f t="shared" si="9"/>
        <v>18906352.206699815</v>
      </c>
      <c r="AO15" s="62">
        <f t="shared" si="9"/>
        <v>19000883.967733312</v>
      </c>
      <c r="AP15" s="62">
        <f t="shared" si="9"/>
        <v>19095888.387571976</v>
      </c>
      <c r="AQ15" s="62">
        <f t="shared" si="9"/>
        <v>19191367.829509832</v>
      </c>
      <c r="AR15" s="198">
        <f t="shared" si="9"/>
        <v>19287324.668657377</v>
      </c>
      <c r="AS15" s="211"/>
    </row>
    <row r="16" spans="1:45" ht="15" customHeight="1">
      <c r="A16" s="14">
        <v>4</v>
      </c>
      <c r="B16" s="63" t="s">
        <v>65</v>
      </c>
      <c r="C16" s="64">
        <v>1171468</v>
      </c>
      <c r="D16" s="65"/>
      <c r="E16" s="65"/>
      <c r="F16" s="66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8"/>
      <c r="V16" s="215"/>
      <c r="W16" s="221">
        <f t="shared" si="8"/>
        <v>0</v>
      </c>
      <c r="X16" s="38">
        <f t="shared" si="8"/>
        <v>0</v>
      </c>
      <c r="Y16" s="38">
        <f t="shared" si="8"/>
        <v>0</v>
      </c>
      <c r="Z16" s="38">
        <f t="shared" si="8"/>
        <v>0</v>
      </c>
      <c r="AA16" s="38">
        <f t="shared" si="8"/>
        <v>0</v>
      </c>
      <c r="AB16" s="38">
        <f t="shared" si="8"/>
        <v>0</v>
      </c>
      <c r="AC16" s="38">
        <f t="shared" si="8"/>
        <v>0</v>
      </c>
      <c r="AD16" s="38">
        <f t="shared" si="8"/>
        <v>0</v>
      </c>
      <c r="AE16" s="38">
        <f t="shared" si="8"/>
        <v>0</v>
      </c>
      <c r="AF16" s="38">
        <f t="shared" si="8"/>
        <v>0</v>
      </c>
      <c r="AG16" s="38">
        <f t="shared" si="8"/>
        <v>0</v>
      </c>
      <c r="AH16" s="38">
        <f t="shared" si="8"/>
        <v>0</v>
      </c>
      <c r="AI16" s="38">
        <f t="shared" si="8"/>
        <v>0</v>
      </c>
      <c r="AJ16" s="38">
        <f t="shared" si="8"/>
        <v>0</v>
      </c>
      <c r="AK16" s="38">
        <f t="shared" si="8"/>
        <v>0</v>
      </c>
      <c r="AL16" s="38">
        <f t="shared" si="8"/>
        <v>0</v>
      </c>
      <c r="AM16" s="38">
        <f t="shared" si="9"/>
        <v>0</v>
      </c>
      <c r="AN16" s="38">
        <f t="shared" si="9"/>
        <v>0</v>
      </c>
      <c r="AO16" s="38">
        <f t="shared" si="9"/>
        <v>0</v>
      </c>
      <c r="AP16" s="38">
        <f t="shared" si="9"/>
        <v>0</v>
      </c>
      <c r="AQ16" s="38">
        <f t="shared" si="9"/>
        <v>0</v>
      </c>
      <c r="AR16" s="197">
        <f t="shared" si="9"/>
        <v>0</v>
      </c>
      <c r="AS16" s="211"/>
    </row>
    <row r="17" spans="1:45" ht="15" customHeight="1">
      <c r="A17" s="27" t="s">
        <v>50</v>
      </c>
      <c r="B17" s="69" t="s">
        <v>66</v>
      </c>
      <c r="C17" s="70">
        <v>1171468</v>
      </c>
      <c r="D17" s="71"/>
      <c r="E17" s="71"/>
      <c r="F17" s="72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4"/>
      <c r="V17" s="243"/>
      <c r="W17" s="220">
        <f t="shared" si="8"/>
        <v>0</v>
      </c>
      <c r="X17" s="32">
        <f t="shared" si="8"/>
        <v>0</v>
      </c>
      <c r="Y17" s="32">
        <f t="shared" si="8"/>
        <v>0</v>
      </c>
      <c r="Z17" s="32">
        <f t="shared" si="8"/>
        <v>0</v>
      </c>
      <c r="AA17" s="32">
        <f t="shared" si="8"/>
        <v>0</v>
      </c>
      <c r="AB17" s="32">
        <f t="shared" si="8"/>
        <v>0</v>
      </c>
      <c r="AC17" s="32">
        <f t="shared" si="8"/>
        <v>0</v>
      </c>
      <c r="AD17" s="32">
        <f t="shared" si="8"/>
        <v>0</v>
      </c>
      <c r="AE17" s="32">
        <f t="shared" si="8"/>
        <v>0</v>
      </c>
      <c r="AF17" s="32">
        <f t="shared" si="8"/>
        <v>0</v>
      </c>
      <c r="AG17" s="32">
        <f t="shared" si="8"/>
        <v>0</v>
      </c>
      <c r="AH17" s="32">
        <f t="shared" si="8"/>
        <v>0</v>
      </c>
      <c r="AI17" s="32">
        <f t="shared" si="8"/>
        <v>0</v>
      </c>
      <c r="AJ17" s="32">
        <f t="shared" si="8"/>
        <v>0</v>
      </c>
      <c r="AK17" s="32">
        <f t="shared" si="8"/>
        <v>0</v>
      </c>
      <c r="AL17" s="32">
        <f t="shared" si="8"/>
        <v>0</v>
      </c>
      <c r="AM17" s="32">
        <f t="shared" si="9"/>
        <v>0</v>
      </c>
      <c r="AN17" s="32">
        <f t="shared" si="9"/>
        <v>0</v>
      </c>
      <c r="AO17" s="32">
        <f t="shared" si="9"/>
        <v>0</v>
      </c>
      <c r="AP17" s="32">
        <f t="shared" si="9"/>
        <v>0</v>
      </c>
      <c r="AQ17" s="32">
        <f t="shared" si="9"/>
        <v>0</v>
      </c>
      <c r="AR17" s="196">
        <f t="shared" si="9"/>
        <v>0</v>
      </c>
      <c r="AS17" s="211"/>
    </row>
    <row r="18" spans="1:45" ht="15" customHeight="1">
      <c r="A18" s="56">
        <v>5</v>
      </c>
      <c r="B18" s="75" t="s">
        <v>67</v>
      </c>
      <c r="C18" s="76"/>
      <c r="D18" s="77"/>
      <c r="E18" s="77"/>
      <c r="F18" s="78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80"/>
      <c r="V18" s="244"/>
      <c r="W18" s="224">
        <f t="shared" si="8"/>
        <v>0</v>
      </c>
      <c r="X18" s="81">
        <f t="shared" si="8"/>
        <v>0</v>
      </c>
      <c r="Y18" s="81">
        <f t="shared" si="8"/>
        <v>0</v>
      </c>
      <c r="Z18" s="81">
        <f t="shared" si="8"/>
        <v>0</v>
      </c>
      <c r="AA18" s="81">
        <f t="shared" si="8"/>
        <v>0</v>
      </c>
      <c r="AB18" s="81">
        <f t="shared" si="8"/>
        <v>0</v>
      </c>
      <c r="AC18" s="81">
        <f t="shared" si="8"/>
        <v>0</v>
      </c>
      <c r="AD18" s="81">
        <f t="shared" si="8"/>
        <v>0</v>
      </c>
      <c r="AE18" s="81">
        <f t="shared" si="8"/>
        <v>0</v>
      </c>
      <c r="AF18" s="81">
        <f t="shared" si="8"/>
        <v>0</v>
      </c>
      <c r="AG18" s="81">
        <f t="shared" si="8"/>
        <v>0</v>
      </c>
      <c r="AH18" s="81">
        <f t="shared" si="8"/>
        <v>0</v>
      </c>
      <c r="AI18" s="81">
        <f t="shared" si="8"/>
        <v>0</v>
      </c>
      <c r="AJ18" s="81">
        <f t="shared" si="8"/>
        <v>0</v>
      </c>
      <c r="AK18" s="81">
        <f t="shared" si="8"/>
        <v>0</v>
      </c>
      <c r="AL18" s="81">
        <f t="shared" si="8"/>
        <v>0</v>
      </c>
      <c r="AM18" s="81">
        <f t="shared" si="9"/>
        <v>0</v>
      </c>
      <c r="AN18" s="81">
        <f t="shared" si="9"/>
        <v>0</v>
      </c>
      <c r="AO18" s="81">
        <f t="shared" si="9"/>
        <v>0</v>
      </c>
      <c r="AP18" s="81">
        <f t="shared" si="9"/>
        <v>0</v>
      </c>
      <c r="AQ18" s="81">
        <f t="shared" si="9"/>
        <v>0</v>
      </c>
      <c r="AR18" s="199">
        <f t="shared" si="9"/>
        <v>0</v>
      </c>
      <c r="AS18" s="211"/>
    </row>
    <row r="19" spans="1:45" ht="15" customHeight="1">
      <c r="A19" s="56">
        <v>6</v>
      </c>
      <c r="B19" s="57" t="s">
        <v>68</v>
      </c>
      <c r="C19" s="82">
        <f aca="true" t="shared" si="11" ref="C19:V19">+C15+C16+C18</f>
        <v>4737682</v>
      </c>
      <c r="D19" s="83">
        <f t="shared" si="11"/>
        <v>4745656.624999993</v>
      </c>
      <c r="E19" s="83">
        <f t="shared" si="11"/>
        <v>6362670</v>
      </c>
      <c r="F19" s="83">
        <f t="shared" si="11"/>
        <v>6980918</v>
      </c>
      <c r="G19" s="84">
        <f t="shared" si="11"/>
        <v>7327940.949999988</v>
      </c>
      <c r="H19" s="84">
        <f t="shared" si="11"/>
        <v>7791639.473749995</v>
      </c>
      <c r="I19" s="84">
        <f t="shared" si="11"/>
        <v>8272540.46059373</v>
      </c>
      <c r="J19" s="84">
        <f t="shared" si="11"/>
        <v>8771186.172108576</v>
      </c>
      <c r="K19" s="84">
        <f t="shared" si="11"/>
        <v>9288134.670411281</v>
      </c>
      <c r="L19" s="84">
        <f t="shared" si="11"/>
        <v>9823960.25805156</v>
      </c>
      <c r="M19" s="84">
        <f t="shared" si="11"/>
        <v>13190568.279289588</v>
      </c>
      <c r="N19" s="84">
        <f t="shared" si="11"/>
        <v>13836221.044875383</v>
      </c>
      <c r="O19" s="84">
        <f t="shared" si="11"/>
        <v>14504332.725772873</v>
      </c>
      <c r="P19" s="84">
        <f t="shared" si="11"/>
        <v>15195591.900288343</v>
      </c>
      <c r="Q19" s="84">
        <f t="shared" si="11"/>
        <v>15499503.73829411</v>
      </c>
      <c r="R19" s="84">
        <f t="shared" si="11"/>
        <v>15809493.81305997</v>
      </c>
      <c r="S19" s="84">
        <f t="shared" si="11"/>
        <v>16125683.689321175</v>
      </c>
      <c r="T19" s="84">
        <f t="shared" si="11"/>
        <v>16448197.363107592</v>
      </c>
      <c r="U19" s="85">
        <f t="shared" si="11"/>
        <v>16777161.310369745</v>
      </c>
      <c r="V19" s="245">
        <f t="shared" si="11"/>
        <v>17112704.53657712</v>
      </c>
      <c r="W19" s="223">
        <f t="shared" si="8"/>
        <v>17198268.059260003</v>
      </c>
      <c r="X19" s="62">
        <f t="shared" si="8"/>
        <v>17284259.3995563</v>
      </c>
      <c r="Y19" s="62">
        <f t="shared" si="8"/>
        <v>17370680.69655408</v>
      </c>
      <c r="Z19" s="62">
        <f t="shared" si="8"/>
        <v>17457534.10003685</v>
      </c>
      <c r="AA19" s="62">
        <f t="shared" si="8"/>
        <v>17544821.77053703</v>
      </c>
      <c r="AB19" s="62">
        <f t="shared" si="8"/>
        <v>17632545.879389714</v>
      </c>
      <c r="AC19" s="62">
        <f t="shared" si="8"/>
        <v>17720708.60878666</v>
      </c>
      <c r="AD19" s="62">
        <f t="shared" si="8"/>
        <v>17809312.15183059</v>
      </c>
      <c r="AE19" s="62">
        <f t="shared" si="8"/>
        <v>17898358.71258974</v>
      </c>
      <c r="AF19" s="62">
        <f t="shared" si="8"/>
        <v>17987850.506152686</v>
      </c>
      <c r="AG19" s="62">
        <f t="shared" si="8"/>
        <v>18077789.758683447</v>
      </c>
      <c r="AH19" s="62">
        <f t="shared" si="8"/>
        <v>18168178.70747686</v>
      </c>
      <c r="AI19" s="62">
        <f t="shared" si="8"/>
        <v>18259019.601014245</v>
      </c>
      <c r="AJ19" s="62">
        <f t="shared" si="8"/>
        <v>18350314.699019313</v>
      </c>
      <c r="AK19" s="62">
        <f t="shared" si="8"/>
        <v>18442066.272514407</v>
      </c>
      <c r="AL19" s="62">
        <f t="shared" si="8"/>
        <v>18534276.60387698</v>
      </c>
      <c r="AM19" s="62">
        <f t="shared" si="9"/>
        <v>18626947.986896362</v>
      </c>
      <c r="AN19" s="62">
        <f t="shared" si="9"/>
        <v>18720082.726830844</v>
      </c>
      <c r="AO19" s="62">
        <f t="shared" si="9"/>
        <v>18813683.140464995</v>
      </c>
      <c r="AP19" s="62">
        <f t="shared" si="9"/>
        <v>18907751.55616732</v>
      </c>
      <c r="AQ19" s="62">
        <f t="shared" si="9"/>
        <v>19002290.313948154</v>
      </c>
      <c r="AR19" s="198">
        <f t="shared" si="9"/>
        <v>19097301.765517894</v>
      </c>
      <c r="AS19" s="211"/>
    </row>
    <row r="20" spans="1:45" ht="15" customHeight="1">
      <c r="A20" s="14">
        <v>7</v>
      </c>
      <c r="B20" s="63" t="s">
        <v>69</v>
      </c>
      <c r="C20" s="86">
        <f aca="true" t="shared" si="12" ref="C20:V20">+C21+C22</f>
        <v>7341700</v>
      </c>
      <c r="D20" s="86">
        <f t="shared" si="12"/>
        <v>6745657</v>
      </c>
      <c r="E20" s="86">
        <f t="shared" si="12"/>
        <v>7362670</v>
      </c>
      <c r="F20" s="86">
        <f t="shared" si="12"/>
        <v>4723568</v>
      </c>
      <c r="G20" s="86">
        <f t="shared" si="12"/>
        <v>2975888</v>
      </c>
      <c r="H20" s="86">
        <f t="shared" si="12"/>
        <v>1568888</v>
      </c>
      <c r="I20" s="86">
        <f t="shared" si="12"/>
        <v>1016888</v>
      </c>
      <c r="J20" s="86">
        <f t="shared" si="12"/>
        <v>984888</v>
      </c>
      <c r="K20" s="86">
        <f t="shared" si="12"/>
        <v>952888</v>
      </c>
      <c r="L20" s="86">
        <f t="shared" si="12"/>
        <v>920888</v>
      </c>
      <c r="M20" s="86">
        <f t="shared" si="12"/>
        <v>888888</v>
      </c>
      <c r="N20" s="86">
        <f t="shared" si="12"/>
        <v>856888</v>
      </c>
      <c r="O20" s="86">
        <f t="shared" si="12"/>
        <v>647079</v>
      </c>
      <c r="P20" s="86">
        <f t="shared" si="12"/>
        <v>0</v>
      </c>
      <c r="Q20" s="86">
        <f t="shared" si="12"/>
        <v>0</v>
      </c>
      <c r="R20" s="86">
        <f t="shared" si="12"/>
        <v>0</v>
      </c>
      <c r="S20" s="86">
        <f t="shared" si="12"/>
        <v>0</v>
      </c>
      <c r="T20" s="86">
        <f t="shared" si="12"/>
        <v>0</v>
      </c>
      <c r="U20" s="87">
        <f t="shared" si="12"/>
        <v>0</v>
      </c>
      <c r="V20" s="246">
        <f t="shared" si="12"/>
        <v>0</v>
      </c>
      <c r="W20" s="225">
        <f t="shared" si="8"/>
        <v>0</v>
      </c>
      <c r="X20" s="88">
        <f t="shared" si="8"/>
        <v>0</v>
      </c>
      <c r="Y20" s="88">
        <f t="shared" si="8"/>
        <v>0</v>
      </c>
      <c r="Z20" s="88">
        <f t="shared" si="8"/>
        <v>0</v>
      </c>
      <c r="AA20" s="88">
        <f t="shared" si="8"/>
        <v>0</v>
      </c>
      <c r="AB20" s="88">
        <f t="shared" si="8"/>
        <v>0</v>
      </c>
      <c r="AC20" s="88">
        <f t="shared" si="8"/>
        <v>0</v>
      </c>
      <c r="AD20" s="88">
        <f t="shared" si="8"/>
        <v>0</v>
      </c>
      <c r="AE20" s="88">
        <f t="shared" si="8"/>
        <v>0</v>
      </c>
      <c r="AF20" s="88">
        <f t="shared" si="8"/>
        <v>0</v>
      </c>
      <c r="AG20" s="88">
        <f t="shared" si="8"/>
        <v>0</v>
      </c>
      <c r="AH20" s="88">
        <f t="shared" si="8"/>
        <v>0</v>
      </c>
      <c r="AI20" s="88">
        <f t="shared" si="8"/>
        <v>0</v>
      </c>
      <c r="AJ20" s="88">
        <f t="shared" si="8"/>
        <v>0</v>
      </c>
      <c r="AK20" s="88">
        <f t="shared" si="8"/>
        <v>0</v>
      </c>
      <c r="AL20" s="88">
        <f t="shared" si="8"/>
        <v>0</v>
      </c>
      <c r="AM20" s="88">
        <f t="shared" si="9"/>
        <v>0</v>
      </c>
      <c r="AN20" s="88">
        <f t="shared" si="9"/>
        <v>0</v>
      </c>
      <c r="AO20" s="88">
        <f t="shared" si="9"/>
        <v>0</v>
      </c>
      <c r="AP20" s="88">
        <f t="shared" si="9"/>
        <v>0</v>
      </c>
      <c r="AQ20" s="88">
        <f t="shared" si="9"/>
        <v>0</v>
      </c>
      <c r="AR20" s="200">
        <f t="shared" si="9"/>
        <v>0</v>
      </c>
      <c r="AS20" s="211"/>
    </row>
    <row r="21" spans="1:45" ht="15" customHeight="1">
      <c r="A21" s="20" t="s">
        <v>50</v>
      </c>
      <c r="B21" s="21" t="s">
        <v>70</v>
      </c>
      <c r="C21" s="89">
        <v>6431700</v>
      </c>
      <c r="D21" s="90">
        <v>5911700</v>
      </c>
      <c r="E21" s="90">
        <v>6447700</v>
      </c>
      <c r="F21" s="91">
        <v>4159100</v>
      </c>
      <c r="G21" s="92">
        <v>2600000</v>
      </c>
      <c r="H21" s="92">
        <v>1300000</v>
      </c>
      <c r="I21" s="92">
        <v>800000</v>
      </c>
      <c r="J21" s="92">
        <v>800000</v>
      </c>
      <c r="K21" s="92">
        <v>800000</v>
      </c>
      <c r="L21" s="92">
        <v>800000</v>
      </c>
      <c r="M21" s="92">
        <v>800000</v>
      </c>
      <c r="N21" s="92">
        <v>800000</v>
      </c>
      <c r="O21" s="92">
        <v>622191</v>
      </c>
      <c r="P21" s="92"/>
      <c r="Q21" s="92"/>
      <c r="R21" s="92"/>
      <c r="S21" s="92"/>
      <c r="T21" s="92"/>
      <c r="U21" s="93"/>
      <c r="V21" s="247"/>
      <c r="W21" s="226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201"/>
      <c r="AS21" s="211"/>
    </row>
    <row r="22" spans="1:45" ht="15" customHeight="1">
      <c r="A22" s="27" t="s">
        <v>52</v>
      </c>
      <c r="B22" s="28" t="s">
        <v>71</v>
      </c>
      <c r="C22" s="94">
        <v>910000</v>
      </c>
      <c r="D22" s="95">
        <v>833957</v>
      </c>
      <c r="E22" s="95">
        <f>414970+500000</f>
        <v>914970</v>
      </c>
      <c r="F22" s="96">
        <v>564468</v>
      </c>
      <c r="G22" s="97">
        <v>375888</v>
      </c>
      <c r="H22" s="97">
        <v>268888</v>
      </c>
      <c r="I22" s="97">
        <v>216888</v>
      </c>
      <c r="J22" s="97">
        <v>184888</v>
      </c>
      <c r="K22" s="97">
        <v>152888</v>
      </c>
      <c r="L22" s="97">
        <v>120888</v>
      </c>
      <c r="M22" s="97">
        <v>88888</v>
      </c>
      <c r="N22" s="97">
        <v>56888</v>
      </c>
      <c r="O22" s="97">
        <v>24888</v>
      </c>
      <c r="P22" s="97"/>
      <c r="Q22" s="97"/>
      <c r="R22" s="97"/>
      <c r="S22" s="97"/>
      <c r="T22" s="97"/>
      <c r="U22" s="98"/>
      <c r="V22" s="248"/>
      <c r="W22" s="220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196"/>
      <c r="AS22" s="211"/>
    </row>
    <row r="23" spans="1:45" ht="15" customHeight="1">
      <c r="A23" s="56">
        <v>8</v>
      </c>
      <c r="B23" s="57" t="s">
        <v>72</v>
      </c>
      <c r="C23" s="76"/>
      <c r="D23" s="77"/>
      <c r="E23" s="77"/>
      <c r="F23" s="78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/>
      <c r="V23" s="244"/>
      <c r="W23" s="224">
        <f t="shared" si="8"/>
        <v>0</v>
      </c>
      <c r="X23" s="81">
        <f t="shared" si="8"/>
        <v>0</v>
      </c>
      <c r="Y23" s="81">
        <f t="shared" si="8"/>
        <v>0</v>
      </c>
      <c r="Z23" s="81">
        <f t="shared" si="8"/>
        <v>0</v>
      </c>
      <c r="AA23" s="81">
        <f t="shared" si="8"/>
        <v>0</v>
      </c>
      <c r="AB23" s="81">
        <f t="shared" si="8"/>
        <v>0</v>
      </c>
      <c r="AC23" s="81">
        <f t="shared" si="8"/>
        <v>0</v>
      </c>
      <c r="AD23" s="81">
        <f t="shared" si="8"/>
        <v>0</v>
      </c>
      <c r="AE23" s="81">
        <f t="shared" si="8"/>
        <v>0</v>
      </c>
      <c r="AF23" s="81">
        <f t="shared" si="8"/>
        <v>0</v>
      </c>
      <c r="AG23" s="81">
        <f t="shared" si="8"/>
        <v>0</v>
      </c>
      <c r="AH23" s="81">
        <f t="shared" si="8"/>
        <v>0</v>
      </c>
      <c r="AI23" s="81">
        <f t="shared" si="8"/>
        <v>0</v>
      </c>
      <c r="AJ23" s="81">
        <f t="shared" si="8"/>
        <v>0</v>
      </c>
      <c r="AK23" s="81">
        <f t="shared" si="8"/>
        <v>0</v>
      </c>
      <c r="AL23" s="81">
        <f t="shared" si="8"/>
        <v>0</v>
      </c>
      <c r="AM23" s="81">
        <f aca="true" t="shared" si="13" ref="AM23:AR28">AL23*100.5%</f>
        <v>0</v>
      </c>
      <c r="AN23" s="81">
        <f t="shared" si="13"/>
        <v>0</v>
      </c>
      <c r="AO23" s="81">
        <f t="shared" si="13"/>
        <v>0</v>
      </c>
      <c r="AP23" s="81">
        <f t="shared" si="13"/>
        <v>0</v>
      </c>
      <c r="AQ23" s="81">
        <f t="shared" si="13"/>
        <v>0</v>
      </c>
      <c r="AR23" s="199">
        <f t="shared" si="13"/>
        <v>0</v>
      </c>
      <c r="AS23" s="211"/>
    </row>
    <row r="24" spans="1:45" ht="15" customHeight="1">
      <c r="A24" s="56">
        <v>9</v>
      </c>
      <c r="B24" s="57" t="s">
        <v>73</v>
      </c>
      <c r="C24" s="99">
        <f aca="true" t="shared" si="14" ref="C24:V24">+C19-C20-C23</f>
        <v>-2604018</v>
      </c>
      <c r="D24" s="83">
        <f t="shared" si="14"/>
        <v>-2000000.3750000075</v>
      </c>
      <c r="E24" s="83">
        <f t="shared" si="14"/>
        <v>-1000000</v>
      </c>
      <c r="F24" s="83">
        <f t="shared" si="14"/>
        <v>2257350</v>
      </c>
      <c r="G24" s="84">
        <f t="shared" si="14"/>
        <v>4352052.949999988</v>
      </c>
      <c r="H24" s="84">
        <f t="shared" si="14"/>
        <v>6222751.473749995</v>
      </c>
      <c r="I24" s="84">
        <f t="shared" si="14"/>
        <v>7255652.46059373</v>
      </c>
      <c r="J24" s="84">
        <f t="shared" si="14"/>
        <v>7786298.172108576</v>
      </c>
      <c r="K24" s="84">
        <f t="shared" si="14"/>
        <v>8335246.670411281</v>
      </c>
      <c r="L24" s="84">
        <f t="shared" si="14"/>
        <v>8903072.25805156</v>
      </c>
      <c r="M24" s="84">
        <f t="shared" si="14"/>
        <v>12301680.279289588</v>
      </c>
      <c r="N24" s="84">
        <f t="shared" si="14"/>
        <v>12979333.044875383</v>
      </c>
      <c r="O24" s="84">
        <f t="shared" si="14"/>
        <v>13857253.725772873</v>
      </c>
      <c r="P24" s="84">
        <f t="shared" si="14"/>
        <v>15195591.900288343</v>
      </c>
      <c r="Q24" s="84">
        <f t="shared" si="14"/>
        <v>15499503.73829411</v>
      </c>
      <c r="R24" s="84">
        <f t="shared" si="14"/>
        <v>15809493.81305997</v>
      </c>
      <c r="S24" s="84">
        <f t="shared" si="14"/>
        <v>16125683.689321175</v>
      </c>
      <c r="T24" s="84">
        <f t="shared" si="14"/>
        <v>16448197.363107592</v>
      </c>
      <c r="U24" s="85">
        <f t="shared" si="14"/>
        <v>16777161.310369745</v>
      </c>
      <c r="V24" s="245">
        <f t="shared" si="14"/>
        <v>17112704.53657712</v>
      </c>
      <c r="W24" s="227">
        <f t="shared" si="8"/>
        <v>17198268.059260003</v>
      </c>
      <c r="X24" s="100">
        <f t="shared" si="8"/>
        <v>17284259.3995563</v>
      </c>
      <c r="Y24" s="100">
        <f t="shared" si="8"/>
        <v>17370680.69655408</v>
      </c>
      <c r="Z24" s="100">
        <f t="shared" si="8"/>
        <v>17457534.10003685</v>
      </c>
      <c r="AA24" s="100">
        <f t="shared" si="8"/>
        <v>17544821.77053703</v>
      </c>
      <c r="AB24" s="100">
        <f t="shared" si="8"/>
        <v>17632545.879389714</v>
      </c>
      <c r="AC24" s="100">
        <f t="shared" si="8"/>
        <v>17720708.60878666</v>
      </c>
      <c r="AD24" s="100">
        <f t="shared" si="8"/>
        <v>17809312.15183059</v>
      </c>
      <c r="AE24" s="100">
        <f t="shared" si="8"/>
        <v>17898358.71258974</v>
      </c>
      <c r="AF24" s="100">
        <f t="shared" si="8"/>
        <v>17987850.506152686</v>
      </c>
      <c r="AG24" s="100">
        <f t="shared" si="8"/>
        <v>18077789.758683447</v>
      </c>
      <c r="AH24" s="100">
        <f t="shared" si="8"/>
        <v>18168178.70747686</v>
      </c>
      <c r="AI24" s="100">
        <f t="shared" si="8"/>
        <v>18259019.601014245</v>
      </c>
      <c r="AJ24" s="100">
        <f t="shared" si="8"/>
        <v>18350314.699019313</v>
      </c>
      <c r="AK24" s="100">
        <f t="shared" si="8"/>
        <v>18442066.272514407</v>
      </c>
      <c r="AL24" s="100">
        <f t="shared" si="8"/>
        <v>18534276.60387698</v>
      </c>
      <c r="AM24" s="100">
        <f t="shared" si="13"/>
        <v>18626947.986896362</v>
      </c>
      <c r="AN24" s="100">
        <f t="shared" si="13"/>
        <v>18720082.726830844</v>
      </c>
      <c r="AO24" s="100">
        <f t="shared" si="13"/>
        <v>18813683.140464995</v>
      </c>
      <c r="AP24" s="100">
        <f t="shared" si="13"/>
        <v>18907751.55616732</v>
      </c>
      <c r="AQ24" s="100">
        <f t="shared" si="13"/>
        <v>19002290.313948154</v>
      </c>
      <c r="AR24" s="202">
        <f t="shared" si="13"/>
        <v>19097301.765517894</v>
      </c>
      <c r="AS24" s="211"/>
    </row>
    <row r="25" spans="1:45" ht="15" customHeight="1">
      <c r="A25" s="14">
        <v>10</v>
      </c>
      <c r="B25" s="15" t="s">
        <v>74</v>
      </c>
      <c r="C25" s="64">
        <v>6808173</v>
      </c>
      <c r="D25" s="65"/>
      <c r="E25" s="65"/>
      <c r="F25" s="66">
        <v>2257350</v>
      </c>
      <c r="G25" s="67">
        <v>4352053</v>
      </c>
      <c r="H25" s="67">
        <v>7172127</v>
      </c>
      <c r="I25" s="67">
        <f>I24</f>
        <v>7255652.46059373</v>
      </c>
      <c r="J25" s="67">
        <f aca="true" t="shared" si="15" ref="J25:AR25">J24</f>
        <v>7786298.172108576</v>
      </c>
      <c r="K25" s="67">
        <f t="shared" si="15"/>
        <v>8335246.670411281</v>
      </c>
      <c r="L25" s="67">
        <f t="shared" si="15"/>
        <v>8903072.25805156</v>
      </c>
      <c r="M25" s="67">
        <f t="shared" si="15"/>
        <v>12301680.279289588</v>
      </c>
      <c r="N25" s="67">
        <f t="shared" si="15"/>
        <v>12979333.044875383</v>
      </c>
      <c r="O25" s="67">
        <f t="shared" si="15"/>
        <v>13857253.725772873</v>
      </c>
      <c r="P25" s="67">
        <f t="shared" si="15"/>
        <v>15195591.900288343</v>
      </c>
      <c r="Q25" s="67">
        <f t="shared" si="15"/>
        <v>15499503.73829411</v>
      </c>
      <c r="R25" s="67">
        <f t="shared" si="15"/>
        <v>15809493.81305997</v>
      </c>
      <c r="S25" s="67">
        <f t="shared" si="15"/>
        <v>16125683.689321175</v>
      </c>
      <c r="T25" s="67">
        <f t="shared" si="15"/>
        <v>16448197.363107592</v>
      </c>
      <c r="U25" s="68">
        <f t="shared" si="15"/>
        <v>16777161.310369745</v>
      </c>
      <c r="V25" s="215">
        <f t="shared" si="15"/>
        <v>17112704.53657712</v>
      </c>
      <c r="W25" s="228">
        <f t="shared" si="15"/>
        <v>17198268.059260003</v>
      </c>
      <c r="X25" s="67">
        <f t="shared" si="15"/>
        <v>17284259.3995563</v>
      </c>
      <c r="Y25" s="67">
        <f t="shared" si="15"/>
        <v>17370680.69655408</v>
      </c>
      <c r="Z25" s="67">
        <f t="shared" si="15"/>
        <v>17457534.10003685</v>
      </c>
      <c r="AA25" s="67">
        <f t="shared" si="15"/>
        <v>17544821.77053703</v>
      </c>
      <c r="AB25" s="67">
        <f t="shared" si="15"/>
        <v>17632545.879389714</v>
      </c>
      <c r="AC25" s="67">
        <f t="shared" si="15"/>
        <v>17720708.60878666</v>
      </c>
      <c r="AD25" s="67">
        <f t="shared" si="15"/>
        <v>17809312.15183059</v>
      </c>
      <c r="AE25" s="67">
        <f t="shared" si="15"/>
        <v>17898358.71258974</v>
      </c>
      <c r="AF25" s="67">
        <f t="shared" si="15"/>
        <v>17987850.506152686</v>
      </c>
      <c r="AG25" s="67">
        <f t="shared" si="15"/>
        <v>18077789.758683447</v>
      </c>
      <c r="AH25" s="67">
        <f t="shared" si="15"/>
        <v>18168178.70747686</v>
      </c>
      <c r="AI25" s="67">
        <f t="shared" si="15"/>
        <v>18259019.601014245</v>
      </c>
      <c r="AJ25" s="67">
        <f t="shared" si="15"/>
        <v>18350314.699019313</v>
      </c>
      <c r="AK25" s="67">
        <f t="shared" si="15"/>
        <v>18442066.272514407</v>
      </c>
      <c r="AL25" s="67">
        <f t="shared" si="15"/>
        <v>18534276.60387698</v>
      </c>
      <c r="AM25" s="67">
        <f t="shared" si="15"/>
        <v>18626947.986896362</v>
      </c>
      <c r="AN25" s="67">
        <f t="shared" si="15"/>
        <v>18720082.726830844</v>
      </c>
      <c r="AO25" s="67">
        <f t="shared" si="15"/>
        <v>18813683.140464995</v>
      </c>
      <c r="AP25" s="67">
        <f t="shared" si="15"/>
        <v>18907751.55616732</v>
      </c>
      <c r="AQ25" s="67">
        <f t="shared" si="15"/>
        <v>19002290.313948154</v>
      </c>
      <c r="AR25" s="68">
        <f t="shared" si="15"/>
        <v>19097301.765517894</v>
      </c>
      <c r="AS25" s="211"/>
    </row>
    <row r="26" spans="1:45" ht="15" customHeight="1">
      <c r="A26" s="27" t="s">
        <v>50</v>
      </c>
      <c r="B26" s="28" t="s">
        <v>75</v>
      </c>
      <c r="C26" s="70"/>
      <c r="D26" s="71"/>
      <c r="E26" s="71"/>
      <c r="F26" s="72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4"/>
      <c r="V26" s="243"/>
      <c r="W26" s="229">
        <f t="shared" si="8"/>
        <v>0</v>
      </c>
      <c r="X26" s="101">
        <f t="shared" si="8"/>
        <v>0</v>
      </c>
      <c r="Y26" s="101">
        <f t="shared" si="8"/>
        <v>0</v>
      </c>
      <c r="Z26" s="101">
        <f t="shared" si="8"/>
        <v>0</v>
      </c>
      <c r="AA26" s="101">
        <f t="shared" si="8"/>
        <v>0</v>
      </c>
      <c r="AB26" s="101">
        <f t="shared" si="8"/>
        <v>0</v>
      </c>
      <c r="AC26" s="101">
        <f t="shared" si="8"/>
        <v>0</v>
      </c>
      <c r="AD26" s="101">
        <f t="shared" si="8"/>
        <v>0</v>
      </c>
      <c r="AE26" s="101">
        <f t="shared" si="8"/>
        <v>0</v>
      </c>
      <c r="AF26" s="101">
        <f t="shared" si="8"/>
        <v>0</v>
      </c>
      <c r="AG26" s="101">
        <f t="shared" si="8"/>
        <v>0</v>
      </c>
      <c r="AH26" s="101">
        <f t="shared" si="8"/>
        <v>0</v>
      </c>
      <c r="AI26" s="101">
        <f t="shared" si="8"/>
        <v>0</v>
      </c>
      <c r="AJ26" s="101">
        <f t="shared" si="8"/>
        <v>0</v>
      </c>
      <c r="AK26" s="101">
        <f t="shared" si="8"/>
        <v>0</v>
      </c>
      <c r="AL26" s="101">
        <f t="shared" si="8"/>
        <v>0</v>
      </c>
      <c r="AM26" s="101">
        <f t="shared" si="13"/>
        <v>0</v>
      </c>
      <c r="AN26" s="101">
        <f t="shared" si="13"/>
        <v>0</v>
      </c>
      <c r="AO26" s="101">
        <f t="shared" si="13"/>
        <v>0</v>
      </c>
      <c r="AP26" s="101">
        <f t="shared" si="13"/>
        <v>0</v>
      </c>
      <c r="AQ26" s="101">
        <f t="shared" si="13"/>
        <v>0</v>
      </c>
      <c r="AR26" s="203">
        <f t="shared" si="13"/>
        <v>0</v>
      </c>
      <c r="AS26" s="211"/>
    </row>
    <row r="27" spans="1:45" ht="15" customHeight="1">
      <c r="A27" s="56">
        <v>11</v>
      </c>
      <c r="B27" s="75" t="s">
        <v>76</v>
      </c>
      <c r="C27" s="102">
        <v>9412191</v>
      </c>
      <c r="D27" s="103">
        <v>2000000</v>
      </c>
      <c r="E27" s="103">
        <v>1000000</v>
      </c>
      <c r="F27" s="103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5"/>
      <c r="V27" s="249"/>
      <c r="W27" s="230">
        <f t="shared" si="8"/>
        <v>0</v>
      </c>
      <c r="X27" s="106">
        <f t="shared" si="8"/>
        <v>0</v>
      </c>
      <c r="Y27" s="106">
        <f t="shared" si="8"/>
        <v>0</v>
      </c>
      <c r="Z27" s="106">
        <f t="shared" si="8"/>
        <v>0</v>
      </c>
      <c r="AA27" s="106">
        <f t="shared" si="8"/>
        <v>0</v>
      </c>
      <c r="AB27" s="106">
        <f t="shared" si="8"/>
        <v>0</v>
      </c>
      <c r="AC27" s="106">
        <f t="shared" si="8"/>
        <v>0</v>
      </c>
      <c r="AD27" s="106">
        <f t="shared" si="8"/>
        <v>0</v>
      </c>
      <c r="AE27" s="106">
        <f t="shared" si="8"/>
        <v>0</v>
      </c>
      <c r="AF27" s="106">
        <f t="shared" si="8"/>
        <v>0</v>
      </c>
      <c r="AG27" s="106">
        <f t="shared" si="8"/>
        <v>0</v>
      </c>
      <c r="AH27" s="106">
        <f t="shared" si="8"/>
        <v>0</v>
      </c>
      <c r="AI27" s="106">
        <f t="shared" si="8"/>
        <v>0</v>
      </c>
      <c r="AJ27" s="106">
        <f t="shared" si="8"/>
        <v>0</v>
      </c>
      <c r="AK27" s="106">
        <f t="shared" si="8"/>
        <v>0</v>
      </c>
      <c r="AL27" s="106">
        <f t="shared" si="8"/>
        <v>0</v>
      </c>
      <c r="AM27" s="106">
        <f t="shared" si="13"/>
        <v>0</v>
      </c>
      <c r="AN27" s="106">
        <f t="shared" si="13"/>
        <v>0</v>
      </c>
      <c r="AO27" s="106">
        <f t="shared" si="13"/>
        <v>0</v>
      </c>
      <c r="AP27" s="106">
        <f t="shared" si="13"/>
        <v>0</v>
      </c>
      <c r="AQ27" s="106">
        <f t="shared" si="13"/>
        <v>0</v>
      </c>
      <c r="AR27" s="204">
        <f t="shared" si="13"/>
        <v>0</v>
      </c>
      <c r="AS27" s="211"/>
    </row>
    <row r="28" spans="1:45" ht="15" customHeight="1">
      <c r="A28" s="56">
        <v>12</v>
      </c>
      <c r="B28" s="75" t="s">
        <v>77</v>
      </c>
      <c r="C28" s="107">
        <f aca="true" t="shared" si="16" ref="C28:V28">+C24-C25+C27</f>
        <v>0</v>
      </c>
      <c r="D28" s="107">
        <f t="shared" si="16"/>
        <v>-0.3750000074505806</v>
      </c>
      <c r="E28" s="107">
        <f t="shared" si="16"/>
        <v>0</v>
      </c>
      <c r="F28" s="107">
        <f t="shared" si="16"/>
        <v>0</v>
      </c>
      <c r="G28" s="107">
        <f t="shared" si="16"/>
        <v>-0.050000011920928955</v>
      </c>
      <c r="H28" s="107">
        <f t="shared" si="16"/>
        <v>-949375.5262500048</v>
      </c>
      <c r="I28" s="107">
        <f t="shared" si="16"/>
        <v>0</v>
      </c>
      <c r="J28" s="107">
        <f t="shared" si="16"/>
        <v>0</v>
      </c>
      <c r="K28" s="107">
        <f t="shared" si="16"/>
        <v>0</v>
      </c>
      <c r="L28" s="107">
        <f t="shared" si="16"/>
        <v>0</v>
      </c>
      <c r="M28" s="107">
        <f t="shared" si="16"/>
        <v>0</v>
      </c>
      <c r="N28" s="107">
        <f t="shared" si="16"/>
        <v>0</v>
      </c>
      <c r="O28" s="107">
        <f t="shared" si="16"/>
        <v>0</v>
      </c>
      <c r="P28" s="107">
        <f t="shared" si="16"/>
        <v>0</v>
      </c>
      <c r="Q28" s="107">
        <f t="shared" si="16"/>
        <v>0</v>
      </c>
      <c r="R28" s="107">
        <f t="shared" si="16"/>
        <v>0</v>
      </c>
      <c r="S28" s="107">
        <f t="shared" si="16"/>
        <v>0</v>
      </c>
      <c r="T28" s="107">
        <f t="shared" si="16"/>
        <v>0</v>
      </c>
      <c r="U28" s="108">
        <f t="shared" si="16"/>
        <v>0</v>
      </c>
      <c r="V28" s="250">
        <f t="shared" si="16"/>
        <v>0</v>
      </c>
      <c r="W28" s="231">
        <f t="shared" si="8"/>
        <v>0</v>
      </c>
      <c r="X28" s="109">
        <f t="shared" si="8"/>
        <v>0</v>
      </c>
      <c r="Y28" s="109">
        <f t="shared" si="8"/>
        <v>0</v>
      </c>
      <c r="Z28" s="109">
        <f t="shared" si="8"/>
        <v>0</v>
      </c>
      <c r="AA28" s="109">
        <f t="shared" si="8"/>
        <v>0</v>
      </c>
      <c r="AB28" s="109">
        <f t="shared" si="8"/>
        <v>0</v>
      </c>
      <c r="AC28" s="109">
        <f t="shared" si="8"/>
        <v>0</v>
      </c>
      <c r="AD28" s="109">
        <f t="shared" si="8"/>
        <v>0</v>
      </c>
      <c r="AE28" s="109">
        <f t="shared" si="8"/>
        <v>0</v>
      </c>
      <c r="AF28" s="109">
        <f t="shared" si="8"/>
        <v>0</v>
      </c>
      <c r="AG28" s="109">
        <f t="shared" si="8"/>
        <v>0</v>
      </c>
      <c r="AH28" s="109">
        <f t="shared" si="8"/>
        <v>0</v>
      </c>
      <c r="AI28" s="109">
        <f t="shared" si="8"/>
        <v>0</v>
      </c>
      <c r="AJ28" s="109">
        <f t="shared" si="8"/>
        <v>0</v>
      </c>
      <c r="AK28" s="109">
        <f t="shared" si="8"/>
        <v>0</v>
      </c>
      <c r="AL28" s="109">
        <f t="shared" si="8"/>
        <v>0</v>
      </c>
      <c r="AM28" s="109">
        <f t="shared" si="13"/>
        <v>0</v>
      </c>
      <c r="AN28" s="109">
        <f t="shared" si="13"/>
        <v>0</v>
      </c>
      <c r="AO28" s="109">
        <f t="shared" si="13"/>
        <v>0</v>
      </c>
      <c r="AP28" s="109">
        <f t="shared" si="13"/>
        <v>0</v>
      </c>
      <c r="AQ28" s="109">
        <f t="shared" si="13"/>
        <v>0</v>
      </c>
      <c r="AR28" s="205">
        <f t="shared" si="13"/>
        <v>0</v>
      </c>
      <c r="AS28" s="211"/>
    </row>
    <row r="29" spans="1:45" ht="15" customHeight="1">
      <c r="A29" s="110" t="s">
        <v>5</v>
      </c>
      <c r="B29" s="110" t="s">
        <v>6</v>
      </c>
      <c r="C29" s="111" t="s">
        <v>7</v>
      </c>
      <c r="D29" s="112" t="s">
        <v>8</v>
      </c>
      <c r="E29" s="113" t="s">
        <v>9</v>
      </c>
      <c r="F29" s="112" t="s">
        <v>10</v>
      </c>
      <c r="G29" s="114" t="s">
        <v>11</v>
      </c>
      <c r="H29" s="114" t="s">
        <v>12</v>
      </c>
      <c r="I29" s="114" t="s">
        <v>13</v>
      </c>
      <c r="J29" s="114" t="s">
        <v>14</v>
      </c>
      <c r="K29" s="114" t="s">
        <v>15</v>
      </c>
      <c r="L29" s="114" t="s">
        <v>16</v>
      </c>
      <c r="M29" s="114" t="s">
        <v>17</v>
      </c>
      <c r="N29" s="114" t="s">
        <v>18</v>
      </c>
      <c r="O29" s="114" t="s">
        <v>19</v>
      </c>
      <c r="P29" s="114" t="s">
        <v>20</v>
      </c>
      <c r="Q29" s="114" t="s">
        <v>21</v>
      </c>
      <c r="R29" s="114" t="s">
        <v>22</v>
      </c>
      <c r="S29" s="114" t="s">
        <v>23</v>
      </c>
      <c r="T29" s="114" t="s">
        <v>24</v>
      </c>
      <c r="U29" s="115" t="s">
        <v>25</v>
      </c>
      <c r="V29" s="110" t="s">
        <v>26</v>
      </c>
      <c r="W29" s="232" t="s">
        <v>27</v>
      </c>
      <c r="X29" s="115" t="s">
        <v>28</v>
      </c>
      <c r="Y29" s="115" t="s">
        <v>29</v>
      </c>
      <c r="Z29" s="115" t="s">
        <v>30</v>
      </c>
      <c r="AA29" s="115" t="s">
        <v>31</v>
      </c>
      <c r="AB29" s="115" t="s">
        <v>32</v>
      </c>
      <c r="AC29" s="115" t="s">
        <v>33</v>
      </c>
      <c r="AD29" s="115" t="s">
        <v>34</v>
      </c>
      <c r="AE29" s="115" t="s">
        <v>35</v>
      </c>
      <c r="AF29" s="115" t="s">
        <v>36</v>
      </c>
      <c r="AG29" s="115" t="s">
        <v>37</v>
      </c>
      <c r="AH29" s="115" t="s">
        <v>38</v>
      </c>
      <c r="AI29" s="115" t="s">
        <v>39</v>
      </c>
      <c r="AJ29" s="115" t="s">
        <v>40</v>
      </c>
      <c r="AK29" s="115" t="s">
        <v>41</v>
      </c>
      <c r="AL29" s="115" t="s">
        <v>42</v>
      </c>
      <c r="AM29" s="115" t="s">
        <v>43</v>
      </c>
      <c r="AN29" s="115" t="s">
        <v>44</v>
      </c>
      <c r="AO29" s="115" t="s">
        <v>45</v>
      </c>
      <c r="AP29" s="115" t="s">
        <v>46</v>
      </c>
      <c r="AQ29" s="115" t="s">
        <v>47</v>
      </c>
      <c r="AR29" s="206" t="s">
        <v>48</v>
      </c>
      <c r="AS29" s="211"/>
    </row>
    <row r="30" spans="1:45" ht="15" customHeight="1">
      <c r="A30" s="14">
        <v>13</v>
      </c>
      <c r="B30" s="15" t="s">
        <v>78</v>
      </c>
      <c r="C30" s="34">
        <v>22840691</v>
      </c>
      <c r="D30" s="116">
        <v>18928991</v>
      </c>
      <c r="E30" s="116">
        <v>13481291</v>
      </c>
      <c r="F30" s="116">
        <v>9322191</v>
      </c>
      <c r="G30" s="117">
        <v>6722191</v>
      </c>
      <c r="H30" s="117">
        <v>5422191</v>
      </c>
      <c r="I30" s="117">
        <v>4622191</v>
      </c>
      <c r="J30" s="117">
        <v>3822191</v>
      </c>
      <c r="K30" s="117">
        <v>3022191</v>
      </c>
      <c r="L30" s="117">
        <v>2222191</v>
      </c>
      <c r="M30" s="117">
        <v>1422191</v>
      </c>
      <c r="N30" s="117">
        <v>622191</v>
      </c>
      <c r="O30" s="117">
        <v>0</v>
      </c>
      <c r="P30" s="117"/>
      <c r="Q30" s="117"/>
      <c r="R30" s="117"/>
      <c r="S30" s="117"/>
      <c r="T30" s="117"/>
      <c r="U30" s="118"/>
      <c r="V30" s="251"/>
      <c r="W30" s="221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197"/>
      <c r="AS30" s="211"/>
    </row>
    <row r="31" spans="1:45" ht="15" customHeight="1">
      <c r="A31" s="20" t="s">
        <v>50</v>
      </c>
      <c r="B31" s="44" t="s">
        <v>79</v>
      </c>
      <c r="C31" s="119"/>
      <c r="D31" s="120"/>
      <c r="E31" s="121"/>
      <c r="F31" s="121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3"/>
      <c r="V31" s="252"/>
      <c r="W31" s="219">
        <f aca="true" t="shared" si="17" ref="W31:AL50">V31*100.5%</f>
        <v>0</v>
      </c>
      <c r="X31" s="26">
        <f t="shared" si="17"/>
        <v>0</v>
      </c>
      <c r="Y31" s="26">
        <f t="shared" si="17"/>
        <v>0</v>
      </c>
      <c r="Z31" s="26">
        <f t="shared" si="17"/>
        <v>0</v>
      </c>
      <c r="AA31" s="26">
        <f t="shared" si="17"/>
        <v>0</v>
      </c>
      <c r="AB31" s="26">
        <f t="shared" si="17"/>
        <v>0</v>
      </c>
      <c r="AC31" s="26">
        <f t="shared" si="17"/>
        <v>0</v>
      </c>
      <c r="AD31" s="26">
        <f t="shared" si="17"/>
        <v>0</v>
      </c>
      <c r="AE31" s="26">
        <f t="shared" si="17"/>
        <v>0</v>
      </c>
      <c r="AF31" s="26">
        <f t="shared" si="17"/>
        <v>0</v>
      </c>
      <c r="AG31" s="26">
        <f t="shared" si="17"/>
        <v>0</v>
      </c>
      <c r="AH31" s="26">
        <f t="shared" si="17"/>
        <v>0</v>
      </c>
      <c r="AI31" s="26">
        <f t="shared" si="17"/>
        <v>0</v>
      </c>
      <c r="AJ31" s="26">
        <f t="shared" si="17"/>
        <v>0</v>
      </c>
      <c r="AK31" s="26">
        <f t="shared" si="17"/>
        <v>0</v>
      </c>
      <c r="AL31" s="26">
        <f t="shared" si="17"/>
        <v>0</v>
      </c>
      <c r="AM31" s="26">
        <f aca="true" t="shared" si="18" ref="AM31:AR35">AL31*100.5%</f>
        <v>0</v>
      </c>
      <c r="AN31" s="26">
        <f t="shared" si="18"/>
        <v>0</v>
      </c>
      <c r="AO31" s="26">
        <f t="shared" si="18"/>
        <v>0</v>
      </c>
      <c r="AP31" s="26">
        <f t="shared" si="18"/>
        <v>0</v>
      </c>
      <c r="AQ31" s="26">
        <f t="shared" si="18"/>
        <v>0</v>
      </c>
      <c r="AR31" s="195">
        <f t="shared" si="18"/>
        <v>0</v>
      </c>
      <c r="AS31" s="211"/>
    </row>
    <row r="32" spans="1:45" ht="15" customHeight="1">
      <c r="A32" s="27" t="s">
        <v>52</v>
      </c>
      <c r="B32" s="69" t="s">
        <v>80</v>
      </c>
      <c r="C32" s="124"/>
      <c r="D32" s="125"/>
      <c r="E32" s="126"/>
      <c r="F32" s="126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8"/>
      <c r="V32" s="253"/>
      <c r="W32" s="220">
        <f t="shared" si="17"/>
        <v>0</v>
      </c>
      <c r="X32" s="32">
        <f t="shared" si="17"/>
        <v>0</v>
      </c>
      <c r="Y32" s="32">
        <f t="shared" si="17"/>
        <v>0</v>
      </c>
      <c r="Z32" s="32">
        <f t="shared" si="17"/>
        <v>0</v>
      </c>
      <c r="AA32" s="32">
        <f t="shared" si="17"/>
        <v>0</v>
      </c>
      <c r="AB32" s="32">
        <f t="shared" si="17"/>
        <v>0</v>
      </c>
      <c r="AC32" s="32">
        <f t="shared" si="17"/>
        <v>0</v>
      </c>
      <c r="AD32" s="32">
        <f t="shared" si="17"/>
        <v>0</v>
      </c>
      <c r="AE32" s="32">
        <f t="shared" si="17"/>
        <v>0</v>
      </c>
      <c r="AF32" s="32">
        <f t="shared" si="17"/>
        <v>0</v>
      </c>
      <c r="AG32" s="32">
        <f t="shared" si="17"/>
        <v>0</v>
      </c>
      <c r="AH32" s="32">
        <f t="shared" si="17"/>
        <v>0</v>
      </c>
      <c r="AI32" s="32">
        <f t="shared" si="17"/>
        <v>0</v>
      </c>
      <c r="AJ32" s="32">
        <f t="shared" si="17"/>
        <v>0</v>
      </c>
      <c r="AK32" s="32">
        <f t="shared" si="17"/>
        <v>0</v>
      </c>
      <c r="AL32" s="32">
        <f t="shared" si="17"/>
        <v>0</v>
      </c>
      <c r="AM32" s="32">
        <f t="shared" si="18"/>
        <v>0</v>
      </c>
      <c r="AN32" s="32">
        <f t="shared" si="18"/>
        <v>0</v>
      </c>
      <c r="AO32" s="32">
        <f t="shared" si="18"/>
        <v>0</v>
      </c>
      <c r="AP32" s="32">
        <f t="shared" si="18"/>
        <v>0</v>
      </c>
      <c r="AQ32" s="32">
        <f t="shared" si="18"/>
        <v>0</v>
      </c>
      <c r="AR32" s="196">
        <f t="shared" si="18"/>
        <v>0</v>
      </c>
      <c r="AS32" s="211"/>
    </row>
    <row r="33" spans="1:45" ht="15" customHeight="1">
      <c r="A33" s="56">
        <v>14</v>
      </c>
      <c r="B33" s="75" t="s">
        <v>81</v>
      </c>
      <c r="C33" s="129"/>
      <c r="D33" s="130"/>
      <c r="E33" s="131"/>
      <c r="F33" s="131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3"/>
      <c r="V33" s="254"/>
      <c r="W33" s="224">
        <f t="shared" si="17"/>
        <v>0</v>
      </c>
      <c r="X33" s="81">
        <f t="shared" si="17"/>
        <v>0</v>
      </c>
      <c r="Y33" s="81">
        <f t="shared" si="17"/>
        <v>0</v>
      </c>
      <c r="Z33" s="81">
        <f t="shared" si="17"/>
        <v>0</v>
      </c>
      <c r="AA33" s="81">
        <f t="shared" si="17"/>
        <v>0</v>
      </c>
      <c r="AB33" s="81">
        <f t="shared" si="17"/>
        <v>0</v>
      </c>
      <c r="AC33" s="81">
        <f t="shared" si="17"/>
        <v>0</v>
      </c>
      <c r="AD33" s="81">
        <f t="shared" si="17"/>
        <v>0</v>
      </c>
      <c r="AE33" s="81">
        <f t="shared" si="17"/>
        <v>0</v>
      </c>
      <c r="AF33" s="81">
        <f t="shared" si="17"/>
        <v>0</v>
      </c>
      <c r="AG33" s="81">
        <f t="shared" si="17"/>
        <v>0</v>
      </c>
      <c r="AH33" s="81">
        <f t="shared" si="17"/>
        <v>0</v>
      </c>
      <c r="AI33" s="81">
        <f t="shared" si="17"/>
        <v>0</v>
      </c>
      <c r="AJ33" s="81">
        <f t="shared" si="17"/>
        <v>0</v>
      </c>
      <c r="AK33" s="81">
        <f t="shared" si="17"/>
        <v>0</v>
      </c>
      <c r="AL33" s="81">
        <f t="shared" si="17"/>
        <v>0</v>
      </c>
      <c r="AM33" s="81">
        <f t="shared" si="18"/>
        <v>0</v>
      </c>
      <c r="AN33" s="81">
        <f t="shared" si="18"/>
        <v>0</v>
      </c>
      <c r="AO33" s="81">
        <f t="shared" si="18"/>
        <v>0</v>
      </c>
      <c r="AP33" s="81">
        <f t="shared" si="18"/>
        <v>0</v>
      </c>
      <c r="AQ33" s="81">
        <f t="shared" si="18"/>
        <v>0</v>
      </c>
      <c r="AR33" s="199">
        <f t="shared" si="18"/>
        <v>0</v>
      </c>
      <c r="AS33" s="211"/>
    </row>
    <row r="34" spans="1:45" ht="15" customHeight="1">
      <c r="A34" s="14" t="s">
        <v>82</v>
      </c>
      <c r="B34" s="15" t="s">
        <v>83</v>
      </c>
      <c r="C34" s="134"/>
      <c r="D34" s="135"/>
      <c r="E34" s="135"/>
      <c r="F34" s="11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7"/>
      <c r="V34" s="255"/>
      <c r="W34" s="221">
        <f t="shared" si="17"/>
        <v>0</v>
      </c>
      <c r="X34" s="38">
        <f t="shared" si="17"/>
        <v>0</v>
      </c>
      <c r="Y34" s="38">
        <f t="shared" si="17"/>
        <v>0</v>
      </c>
      <c r="Z34" s="38">
        <f t="shared" si="17"/>
        <v>0</v>
      </c>
      <c r="AA34" s="38">
        <f t="shared" si="17"/>
        <v>0</v>
      </c>
      <c r="AB34" s="38">
        <f t="shared" si="17"/>
        <v>0</v>
      </c>
      <c r="AC34" s="38">
        <f t="shared" si="17"/>
        <v>0</v>
      </c>
      <c r="AD34" s="38">
        <f t="shared" si="17"/>
        <v>0</v>
      </c>
      <c r="AE34" s="38">
        <f t="shared" si="17"/>
        <v>0</v>
      </c>
      <c r="AF34" s="38">
        <f t="shared" si="17"/>
        <v>0</v>
      </c>
      <c r="AG34" s="38">
        <f t="shared" si="17"/>
        <v>0</v>
      </c>
      <c r="AH34" s="38">
        <f t="shared" si="17"/>
        <v>0</v>
      </c>
      <c r="AI34" s="38">
        <f t="shared" si="17"/>
        <v>0</v>
      </c>
      <c r="AJ34" s="38">
        <f t="shared" si="17"/>
        <v>0</v>
      </c>
      <c r="AK34" s="38">
        <f t="shared" si="17"/>
        <v>0</v>
      </c>
      <c r="AL34" s="38">
        <f t="shared" si="17"/>
        <v>0</v>
      </c>
      <c r="AM34" s="38">
        <f t="shared" si="18"/>
        <v>0</v>
      </c>
      <c r="AN34" s="38">
        <f t="shared" si="18"/>
        <v>0</v>
      </c>
      <c r="AO34" s="38">
        <f t="shared" si="18"/>
        <v>0</v>
      </c>
      <c r="AP34" s="38">
        <f t="shared" si="18"/>
        <v>0</v>
      </c>
      <c r="AQ34" s="38">
        <f t="shared" si="18"/>
        <v>0</v>
      </c>
      <c r="AR34" s="197">
        <f t="shared" si="18"/>
        <v>0</v>
      </c>
      <c r="AS34" s="211"/>
    </row>
    <row r="35" spans="1:45" ht="15" customHeight="1">
      <c r="A35" s="27" t="s">
        <v>50</v>
      </c>
      <c r="B35" s="55" t="s">
        <v>84</v>
      </c>
      <c r="C35" s="94"/>
      <c r="D35" s="95"/>
      <c r="E35" s="95"/>
      <c r="F35" s="138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40"/>
      <c r="V35" s="256"/>
      <c r="W35" s="219">
        <f t="shared" si="17"/>
        <v>0</v>
      </c>
      <c r="X35" s="26">
        <f t="shared" si="17"/>
        <v>0</v>
      </c>
      <c r="Y35" s="26">
        <f t="shared" si="17"/>
        <v>0</v>
      </c>
      <c r="Z35" s="26">
        <f t="shared" si="17"/>
        <v>0</v>
      </c>
      <c r="AA35" s="26">
        <f t="shared" si="17"/>
        <v>0</v>
      </c>
      <c r="AB35" s="26">
        <f t="shared" si="17"/>
        <v>0</v>
      </c>
      <c r="AC35" s="26">
        <f t="shared" si="17"/>
        <v>0</v>
      </c>
      <c r="AD35" s="26">
        <f t="shared" si="17"/>
        <v>0</v>
      </c>
      <c r="AE35" s="26">
        <f t="shared" si="17"/>
        <v>0</v>
      </c>
      <c r="AF35" s="26">
        <f t="shared" si="17"/>
        <v>0</v>
      </c>
      <c r="AG35" s="26">
        <f t="shared" si="17"/>
        <v>0</v>
      </c>
      <c r="AH35" s="26">
        <f t="shared" si="17"/>
        <v>0</v>
      </c>
      <c r="AI35" s="26">
        <f t="shared" si="17"/>
        <v>0</v>
      </c>
      <c r="AJ35" s="26">
        <f t="shared" si="17"/>
        <v>0</v>
      </c>
      <c r="AK35" s="26">
        <f t="shared" si="17"/>
        <v>0</v>
      </c>
      <c r="AL35" s="26">
        <f t="shared" si="17"/>
        <v>0</v>
      </c>
      <c r="AM35" s="26">
        <f t="shared" si="18"/>
        <v>0</v>
      </c>
      <c r="AN35" s="26">
        <f t="shared" si="18"/>
        <v>0</v>
      </c>
      <c r="AO35" s="26">
        <f t="shared" si="18"/>
        <v>0</v>
      </c>
      <c r="AP35" s="26">
        <f t="shared" si="18"/>
        <v>0</v>
      </c>
      <c r="AQ35" s="26">
        <f t="shared" si="18"/>
        <v>0</v>
      </c>
      <c r="AR35" s="195">
        <f t="shared" si="18"/>
        <v>0</v>
      </c>
      <c r="AS35" s="211"/>
    </row>
    <row r="36" spans="1:45" ht="67.5" customHeight="1">
      <c r="A36" s="56">
        <v>16</v>
      </c>
      <c r="B36" s="75" t="s">
        <v>85</v>
      </c>
      <c r="C36" s="141" t="s">
        <v>86</v>
      </c>
      <c r="D36" s="142" t="s">
        <v>86</v>
      </c>
      <c r="E36" s="142" t="s">
        <v>86</v>
      </c>
      <c r="F36" s="142" t="s">
        <v>86</v>
      </c>
      <c r="G36" s="143" t="s">
        <v>86</v>
      </c>
      <c r="H36" s="143" t="s">
        <v>86</v>
      </c>
      <c r="I36" s="143" t="s">
        <v>86</v>
      </c>
      <c r="J36" s="143" t="s">
        <v>86</v>
      </c>
      <c r="K36" s="143" t="s">
        <v>86</v>
      </c>
      <c r="L36" s="143" t="s">
        <v>86</v>
      </c>
      <c r="M36" s="143" t="s">
        <v>86</v>
      </c>
      <c r="N36" s="143" t="s">
        <v>86</v>
      </c>
      <c r="O36" s="143" t="s">
        <v>86</v>
      </c>
      <c r="P36" s="143" t="s">
        <v>86</v>
      </c>
      <c r="Q36" s="143" t="s">
        <v>86</v>
      </c>
      <c r="R36" s="143" t="s">
        <v>86</v>
      </c>
      <c r="S36" s="143" t="s">
        <v>86</v>
      </c>
      <c r="T36" s="143" t="s">
        <v>86</v>
      </c>
      <c r="U36" s="144" t="s">
        <v>86</v>
      </c>
      <c r="V36" s="257" t="s">
        <v>86</v>
      </c>
      <c r="W36" s="233" t="s">
        <v>86</v>
      </c>
      <c r="X36" s="144" t="s">
        <v>86</v>
      </c>
      <c r="Y36" s="144" t="s">
        <v>86</v>
      </c>
      <c r="Z36" s="144" t="s">
        <v>86</v>
      </c>
      <c r="AA36" s="144" t="s">
        <v>86</v>
      </c>
      <c r="AB36" s="144" t="s">
        <v>86</v>
      </c>
      <c r="AC36" s="144" t="s">
        <v>86</v>
      </c>
      <c r="AD36" s="144" t="s">
        <v>86</v>
      </c>
      <c r="AE36" s="144" t="s">
        <v>86</v>
      </c>
      <c r="AF36" s="144" t="s">
        <v>86</v>
      </c>
      <c r="AG36" s="144" t="s">
        <v>86</v>
      </c>
      <c r="AH36" s="144" t="s">
        <v>86</v>
      </c>
      <c r="AI36" s="144" t="s">
        <v>86</v>
      </c>
      <c r="AJ36" s="144" t="s">
        <v>86</v>
      </c>
      <c r="AK36" s="144" t="s">
        <v>86</v>
      </c>
      <c r="AL36" s="144" t="s">
        <v>86</v>
      </c>
      <c r="AM36" s="144" t="s">
        <v>86</v>
      </c>
      <c r="AN36" s="144" t="s">
        <v>86</v>
      </c>
      <c r="AO36" s="144" t="s">
        <v>86</v>
      </c>
      <c r="AP36" s="144" t="s">
        <v>86</v>
      </c>
      <c r="AQ36" s="144" t="s">
        <v>86</v>
      </c>
      <c r="AR36" s="144" t="s">
        <v>86</v>
      </c>
      <c r="AS36" s="211"/>
    </row>
    <row r="37" spans="1:45" ht="15" customHeight="1">
      <c r="A37" s="56">
        <v>17</v>
      </c>
      <c r="B37" s="75" t="s">
        <v>87</v>
      </c>
      <c r="C37" s="145">
        <f aca="true" t="shared" si="19" ref="C37:AR37">+(C20-C31+C12-C13)/C5</f>
        <v>0.1250771399400356</v>
      </c>
      <c r="D37" s="146">
        <f t="shared" si="19"/>
        <v>0.11049117453878432</v>
      </c>
      <c r="E37" s="146">
        <f t="shared" si="19"/>
        <v>0.1186110023021043</v>
      </c>
      <c r="F37" s="146">
        <f t="shared" si="19"/>
        <v>0.07445864878691139</v>
      </c>
      <c r="G37" s="147">
        <f t="shared" si="19"/>
        <v>0.04840042564824642</v>
      </c>
      <c r="H37" s="147">
        <f t="shared" si="19"/>
        <v>0.027912092170714286</v>
      </c>
      <c r="I37" s="147">
        <f t="shared" si="19"/>
        <v>0.01786955898788531</v>
      </c>
      <c r="J37" s="147">
        <f t="shared" si="19"/>
        <v>0.015456161444671533</v>
      </c>
      <c r="K37" s="147">
        <f t="shared" si="19"/>
        <v>0.014652316435724821</v>
      </c>
      <c r="L37" s="147">
        <f t="shared" si="19"/>
        <v>0.013878237631304509</v>
      </c>
      <c r="M37" s="147">
        <f t="shared" si="19"/>
        <v>0.012675792805364529</v>
      </c>
      <c r="N37" s="147">
        <f t="shared" si="19"/>
        <v>0.01198323613479838</v>
      </c>
      <c r="O37" s="147">
        <f t="shared" si="19"/>
        <v>0.00922000097516653</v>
      </c>
      <c r="P37" s="147">
        <f t="shared" si="19"/>
        <v>0.0015513374239351752</v>
      </c>
      <c r="Q37" s="147">
        <f t="shared" si="19"/>
        <v>0.001520919043073701</v>
      </c>
      <c r="R37" s="147">
        <f t="shared" si="19"/>
        <v>0.0014910971010526483</v>
      </c>
      <c r="S37" s="147">
        <f t="shared" si="19"/>
        <v>0.0014618599029927923</v>
      </c>
      <c r="T37" s="147">
        <f t="shared" si="19"/>
        <v>0.001433195983326267</v>
      </c>
      <c r="U37" s="148">
        <f t="shared" si="19"/>
        <v>0.0014050941013002615</v>
      </c>
      <c r="V37" s="258">
        <f t="shared" si="19"/>
        <v>0.0013775432365688842</v>
      </c>
      <c r="W37" s="234">
        <f t="shared" si="19"/>
        <v>0.001369958678756657</v>
      </c>
      <c r="X37" s="148">
        <f t="shared" si="19"/>
        <v>0.0013631429639369723</v>
      </c>
      <c r="Y37" s="148">
        <f t="shared" si="19"/>
        <v>0.001356361158146241</v>
      </c>
      <c r="Z37" s="148">
        <f t="shared" si="19"/>
        <v>0.0009642095719385109</v>
      </c>
      <c r="AA37" s="148">
        <f t="shared" si="19"/>
        <v>0.0009594125093915532</v>
      </c>
      <c r="AB37" s="148">
        <f t="shared" si="19"/>
        <v>0.0009546393128274163</v>
      </c>
      <c r="AC37" s="148">
        <f t="shared" si="19"/>
        <v>0.0009498898635098671</v>
      </c>
      <c r="AD37" s="148">
        <f t="shared" si="19"/>
        <v>0.0009451640432934002</v>
      </c>
      <c r="AE37" s="148">
        <f t="shared" si="19"/>
        <v>0.0009404617346202988</v>
      </c>
      <c r="AF37" s="148">
        <f t="shared" si="19"/>
        <v>0.0009357828205177104</v>
      </c>
      <c r="AG37" s="148">
        <f t="shared" si="19"/>
        <v>0.0009311271845947369</v>
      </c>
      <c r="AH37" s="148">
        <f t="shared" si="19"/>
        <v>0.0009264947110395391</v>
      </c>
      <c r="AI37" s="148">
        <f t="shared" si="19"/>
        <v>0.00024105029338920058</v>
      </c>
      <c r="AJ37" s="148">
        <f t="shared" si="19"/>
        <v>0.00023985103819820956</v>
      </c>
      <c r="AK37" s="148">
        <f t="shared" si="19"/>
        <v>0.00023865774945095483</v>
      </c>
      <c r="AL37" s="148">
        <f t="shared" si="19"/>
        <v>0.0002374703974636367</v>
      </c>
      <c r="AM37" s="148">
        <f t="shared" si="19"/>
        <v>0.000236288952700136</v>
      </c>
      <c r="AN37" s="148">
        <f t="shared" si="19"/>
        <v>0.00023511338577127965</v>
      </c>
      <c r="AO37" s="148">
        <f t="shared" si="19"/>
        <v>0.00023394366743410914</v>
      </c>
      <c r="AP37" s="148">
        <f t="shared" si="19"/>
        <v>0.00023277976859115338</v>
      </c>
      <c r="AQ37" s="148">
        <f t="shared" si="19"/>
        <v>0.00023162166028970488</v>
      </c>
      <c r="AR37" s="148">
        <f t="shared" si="19"/>
        <v>0.0002304693137210994</v>
      </c>
      <c r="AS37" s="211"/>
    </row>
    <row r="38" spans="1:45" ht="15" customHeight="1">
      <c r="A38" s="56">
        <v>18</v>
      </c>
      <c r="B38" s="75" t="s">
        <v>88</v>
      </c>
      <c r="C38" s="145">
        <f aca="true" t="shared" si="20" ref="C38:AR38">+(C30-C31)/C5</f>
        <v>0.3801460738664388</v>
      </c>
      <c r="D38" s="145">
        <f t="shared" si="20"/>
        <v>0.30244727903043833</v>
      </c>
      <c r="E38" s="145">
        <f t="shared" si="20"/>
        <v>0.20880937854645726</v>
      </c>
      <c r="F38" s="145">
        <f t="shared" si="20"/>
        <v>0.14128616700967997</v>
      </c>
      <c r="G38" s="147">
        <f t="shared" si="20"/>
        <v>0.09984251567996305</v>
      </c>
      <c r="H38" s="147">
        <f t="shared" si="20"/>
        <v>0.07859200102155915</v>
      </c>
      <c r="I38" s="147">
        <f t="shared" si="20"/>
        <v>0.06538072400553194</v>
      </c>
      <c r="J38" s="147">
        <f t="shared" si="20"/>
        <v>0.052760872025987775</v>
      </c>
      <c r="K38" s="147">
        <f t="shared" si="20"/>
        <v>0.040711646731224516</v>
      </c>
      <c r="L38" s="147">
        <f t="shared" si="20"/>
        <v>0.029212906647001564</v>
      </c>
      <c r="M38" s="147">
        <f t="shared" si="20"/>
        <v>0.01761002328380473</v>
      </c>
      <c r="N38" s="147">
        <f t="shared" si="20"/>
        <v>0.007518255677816539</v>
      </c>
      <c r="O38" s="147">
        <f t="shared" si="20"/>
        <v>0</v>
      </c>
      <c r="P38" s="147">
        <f t="shared" si="20"/>
        <v>0</v>
      </c>
      <c r="Q38" s="147">
        <f t="shared" si="20"/>
        <v>0</v>
      </c>
      <c r="R38" s="147">
        <f t="shared" si="20"/>
        <v>0</v>
      </c>
      <c r="S38" s="147">
        <f t="shared" si="20"/>
        <v>0</v>
      </c>
      <c r="T38" s="147">
        <f t="shared" si="20"/>
        <v>0</v>
      </c>
      <c r="U38" s="148">
        <f t="shared" si="20"/>
        <v>0</v>
      </c>
      <c r="V38" s="258">
        <f t="shared" si="20"/>
        <v>0</v>
      </c>
      <c r="W38" s="234">
        <f t="shared" si="20"/>
        <v>0</v>
      </c>
      <c r="X38" s="148">
        <f t="shared" si="20"/>
        <v>0</v>
      </c>
      <c r="Y38" s="148">
        <f t="shared" si="20"/>
        <v>0</v>
      </c>
      <c r="Z38" s="148">
        <f t="shared" si="20"/>
        <v>0</v>
      </c>
      <c r="AA38" s="148">
        <f t="shared" si="20"/>
        <v>0</v>
      </c>
      <c r="AB38" s="148">
        <f t="shared" si="20"/>
        <v>0</v>
      </c>
      <c r="AC38" s="148">
        <f t="shared" si="20"/>
        <v>0</v>
      </c>
      <c r="AD38" s="148">
        <f t="shared" si="20"/>
        <v>0</v>
      </c>
      <c r="AE38" s="148">
        <f t="shared" si="20"/>
        <v>0</v>
      </c>
      <c r="AF38" s="148">
        <f t="shared" si="20"/>
        <v>0</v>
      </c>
      <c r="AG38" s="148">
        <f t="shared" si="20"/>
        <v>0</v>
      </c>
      <c r="AH38" s="148">
        <f t="shared" si="20"/>
        <v>0</v>
      </c>
      <c r="AI38" s="148">
        <f t="shared" si="20"/>
        <v>0</v>
      </c>
      <c r="AJ38" s="148">
        <f t="shared" si="20"/>
        <v>0</v>
      </c>
      <c r="AK38" s="148">
        <f t="shared" si="20"/>
        <v>0</v>
      </c>
      <c r="AL38" s="148">
        <f t="shared" si="20"/>
        <v>0</v>
      </c>
      <c r="AM38" s="148">
        <f t="shared" si="20"/>
        <v>0</v>
      </c>
      <c r="AN38" s="148">
        <f t="shared" si="20"/>
        <v>0</v>
      </c>
      <c r="AO38" s="148">
        <f t="shared" si="20"/>
        <v>0</v>
      </c>
      <c r="AP38" s="148">
        <f t="shared" si="20"/>
        <v>0</v>
      </c>
      <c r="AQ38" s="148">
        <f t="shared" si="20"/>
        <v>0</v>
      </c>
      <c r="AR38" s="148">
        <f t="shared" si="20"/>
        <v>0</v>
      </c>
      <c r="AS38" s="211"/>
    </row>
    <row r="39" spans="1:45" ht="15" customHeight="1">
      <c r="A39" s="56">
        <v>19</v>
      </c>
      <c r="B39" s="57" t="s">
        <v>89</v>
      </c>
      <c r="C39" s="149">
        <f aca="true" t="shared" si="21" ref="C39:AR39">+C9+C22</f>
        <v>57427771</v>
      </c>
      <c r="D39" s="150">
        <f t="shared" si="21"/>
        <v>58674385</v>
      </c>
      <c r="E39" s="150">
        <f t="shared" si="21"/>
        <v>59114970</v>
      </c>
      <c r="F39" s="150">
        <f t="shared" si="21"/>
        <v>59564468</v>
      </c>
      <c r="G39" s="151">
        <f t="shared" si="21"/>
        <v>60375888</v>
      </c>
      <c r="H39" s="151">
        <f t="shared" si="21"/>
        <v>61468888</v>
      </c>
      <c r="I39" s="151">
        <f t="shared" si="21"/>
        <v>62640888</v>
      </c>
      <c r="J39" s="151">
        <f t="shared" si="21"/>
        <v>63857368</v>
      </c>
      <c r="K39" s="151">
        <f t="shared" si="21"/>
        <v>65098817.6</v>
      </c>
      <c r="L39" s="151">
        <f t="shared" si="21"/>
        <v>66365736.192</v>
      </c>
      <c r="M39" s="151">
        <f t="shared" si="21"/>
        <v>67658633.15584001</v>
      </c>
      <c r="N39" s="151">
        <f t="shared" si="21"/>
        <v>68978028.05895682</v>
      </c>
      <c r="O39" s="151">
        <f t="shared" si="21"/>
        <v>70324450.86013596</v>
      </c>
      <c r="P39" s="151">
        <f t="shared" si="21"/>
        <v>71705554.11733867</v>
      </c>
      <c r="Q39" s="151">
        <f t="shared" si="21"/>
        <v>73139665.19968545</v>
      </c>
      <c r="R39" s="151">
        <f t="shared" si="21"/>
        <v>74602458.50367917</v>
      </c>
      <c r="S39" s="151">
        <f t="shared" si="21"/>
        <v>76094507.67375275</v>
      </c>
      <c r="T39" s="151">
        <f t="shared" si="21"/>
        <v>77616397.82722782</v>
      </c>
      <c r="U39" s="152">
        <f t="shared" si="21"/>
        <v>79168725.78377238</v>
      </c>
      <c r="V39" s="250">
        <f t="shared" si="21"/>
        <v>80752100.29944783</v>
      </c>
      <c r="W39" s="108">
        <f t="shared" si="21"/>
        <v>81155860.80094506</v>
      </c>
      <c r="X39" s="152">
        <f t="shared" si="21"/>
        <v>81561640.10494977</v>
      </c>
      <c r="Y39" s="152">
        <f t="shared" si="21"/>
        <v>81969448.30547452</v>
      </c>
      <c r="Z39" s="152">
        <f t="shared" si="21"/>
        <v>82379295.54700188</v>
      </c>
      <c r="AA39" s="152">
        <f t="shared" si="21"/>
        <v>82791192.02473688</v>
      </c>
      <c r="AB39" s="152">
        <f t="shared" si="21"/>
        <v>83205147.98486055</v>
      </c>
      <c r="AC39" s="152">
        <f t="shared" si="21"/>
        <v>83621173.72478485</v>
      </c>
      <c r="AD39" s="152">
        <f t="shared" si="21"/>
        <v>84039279.59340876</v>
      </c>
      <c r="AE39" s="152">
        <f t="shared" si="21"/>
        <v>84459475.9913758</v>
      </c>
      <c r="AF39" s="152">
        <f t="shared" si="21"/>
        <v>84881773.37133268</v>
      </c>
      <c r="AG39" s="152">
        <f t="shared" si="21"/>
        <v>85306182.23818932</v>
      </c>
      <c r="AH39" s="152">
        <f t="shared" si="21"/>
        <v>85732713.14938027</v>
      </c>
      <c r="AI39" s="152">
        <f t="shared" si="21"/>
        <v>86161376.71512716</v>
      </c>
      <c r="AJ39" s="152">
        <f t="shared" si="21"/>
        <v>86592183.59870279</v>
      </c>
      <c r="AK39" s="152">
        <f t="shared" si="21"/>
        <v>87025144.51669629</v>
      </c>
      <c r="AL39" s="152">
        <f t="shared" si="21"/>
        <v>87460270.23927976</v>
      </c>
      <c r="AM39" s="152">
        <f t="shared" si="21"/>
        <v>87897571.59047616</v>
      </c>
      <c r="AN39" s="152">
        <f t="shared" si="21"/>
        <v>88337059.44842853</v>
      </c>
      <c r="AO39" s="152">
        <f t="shared" si="21"/>
        <v>88778744.74567066</v>
      </c>
      <c r="AP39" s="152">
        <f t="shared" si="21"/>
        <v>89222638.469399</v>
      </c>
      <c r="AQ39" s="152">
        <f t="shared" si="21"/>
        <v>89668751.661746</v>
      </c>
      <c r="AR39" s="152">
        <f t="shared" si="21"/>
        <v>90117095.42005472</v>
      </c>
      <c r="AS39" s="211"/>
    </row>
    <row r="40" spans="1:45" ht="15" customHeight="1">
      <c r="A40" s="56">
        <v>20</v>
      </c>
      <c r="B40" s="57" t="s">
        <v>90</v>
      </c>
      <c r="C40" s="149">
        <f aca="true" t="shared" si="22" ref="C40:AR40">+C25+C39</f>
        <v>64235944</v>
      </c>
      <c r="D40" s="150">
        <f t="shared" si="22"/>
        <v>58674385</v>
      </c>
      <c r="E40" s="150">
        <f t="shared" si="22"/>
        <v>59114970</v>
      </c>
      <c r="F40" s="150">
        <f t="shared" si="22"/>
        <v>61821818</v>
      </c>
      <c r="G40" s="151">
        <f t="shared" si="22"/>
        <v>64727941</v>
      </c>
      <c r="H40" s="151">
        <f t="shared" si="22"/>
        <v>68641015</v>
      </c>
      <c r="I40" s="151">
        <f t="shared" si="22"/>
        <v>69896540.46059373</v>
      </c>
      <c r="J40" s="151">
        <f t="shared" si="22"/>
        <v>71643666.17210858</v>
      </c>
      <c r="K40" s="151">
        <f t="shared" si="22"/>
        <v>73434064.27041128</v>
      </c>
      <c r="L40" s="151">
        <f t="shared" si="22"/>
        <v>75268808.45005156</v>
      </c>
      <c r="M40" s="151">
        <f t="shared" si="22"/>
        <v>79960313.4351296</v>
      </c>
      <c r="N40" s="151">
        <f t="shared" si="22"/>
        <v>81957361.1038322</v>
      </c>
      <c r="O40" s="151">
        <f t="shared" si="22"/>
        <v>84181704.58590883</v>
      </c>
      <c r="P40" s="151">
        <f t="shared" si="22"/>
        <v>86901146.01762702</v>
      </c>
      <c r="Q40" s="151">
        <f t="shared" si="22"/>
        <v>88639168.93797956</v>
      </c>
      <c r="R40" s="151">
        <f t="shared" si="22"/>
        <v>90411952.31673914</v>
      </c>
      <c r="S40" s="151">
        <f t="shared" si="22"/>
        <v>92220191.36307393</v>
      </c>
      <c r="T40" s="151">
        <f t="shared" si="22"/>
        <v>94064595.19033541</v>
      </c>
      <c r="U40" s="152">
        <f t="shared" si="22"/>
        <v>95945887.09414212</v>
      </c>
      <c r="V40" s="250">
        <f t="shared" si="22"/>
        <v>97864804.83602495</v>
      </c>
      <c r="W40" s="108">
        <f t="shared" si="22"/>
        <v>98354128.86020505</v>
      </c>
      <c r="X40" s="152">
        <f t="shared" si="22"/>
        <v>98845899.50450608</v>
      </c>
      <c r="Y40" s="152">
        <f t="shared" si="22"/>
        <v>99340129.0020286</v>
      </c>
      <c r="Z40" s="152">
        <f t="shared" si="22"/>
        <v>99836829.64703873</v>
      </c>
      <c r="AA40" s="152">
        <f t="shared" si="22"/>
        <v>100336013.79527391</v>
      </c>
      <c r="AB40" s="152">
        <f t="shared" si="22"/>
        <v>100837693.86425027</v>
      </c>
      <c r="AC40" s="152">
        <f t="shared" si="22"/>
        <v>101341882.33357151</v>
      </c>
      <c r="AD40" s="152">
        <f t="shared" si="22"/>
        <v>101848591.74523935</v>
      </c>
      <c r="AE40" s="152">
        <f t="shared" si="22"/>
        <v>102357834.70396554</v>
      </c>
      <c r="AF40" s="152">
        <f t="shared" si="22"/>
        <v>102869623.87748536</v>
      </c>
      <c r="AG40" s="152">
        <f t="shared" si="22"/>
        <v>103383971.99687277</v>
      </c>
      <c r="AH40" s="152">
        <f t="shared" si="22"/>
        <v>103900891.85685712</v>
      </c>
      <c r="AI40" s="152">
        <f t="shared" si="22"/>
        <v>104420396.3161414</v>
      </c>
      <c r="AJ40" s="152">
        <f t="shared" si="22"/>
        <v>104942498.2977221</v>
      </c>
      <c r="AK40" s="152">
        <f t="shared" si="22"/>
        <v>105467210.78921069</v>
      </c>
      <c r="AL40" s="152">
        <f t="shared" si="22"/>
        <v>105994546.84315674</v>
      </c>
      <c r="AM40" s="152">
        <f t="shared" si="22"/>
        <v>106524519.57737252</v>
      </c>
      <c r="AN40" s="152">
        <f t="shared" si="22"/>
        <v>107057142.17525937</v>
      </c>
      <c r="AO40" s="152">
        <f t="shared" si="22"/>
        <v>107592427.88613565</v>
      </c>
      <c r="AP40" s="152">
        <f t="shared" si="22"/>
        <v>108130390.02556632</v>
      </c>
      <c r="AQ40" s="152">
        <f t="shared" si="22"/>
        <v>108671041.97569415</v>
      </c>
      <c r="AR40" s="152">
        <f t="shared" si="22"/>
        <v>109214397.18557261</v>
      </c>
      <c r="AS40" s="211"/>
    </row>
    <row r="41" spans="1:45" ht="15" customHeight="1">
      <c r="A41" s="56">
        <v>21</v>
      </c>
      <c r="B41" s="57" t="s">
        <v>91</v>
      </c>
      <c r="C41" s="149">
        <f aca="true" t="shared" si="23" ref="C41:AR41">+C5-C40</f>
        <v>-4151959</v>
      </c>
      <c r="D41" s="150">
        <f t="shared" si="23"/>
        <v>3911699.6249999925</v>
      </c>
      <c r="E41" s="150">
        <f t="shared" si="23"/>
        <v>5447700</v>
      </c>
      <c r="F41" s="150">
        <f t="shared" si="23"/>
        <v>4159100</v>
      </c>
      <c r="G41" s="151">
        <f t="shared" si="23"/>
        <v>2599999.949999988</v>
      </c>
      <c r="H41" s="151">
        <f t="shared" si="23"/>
        <v>350624.47374999523</v>
      </c>
      <c r="I41" s="151">
        <f t="shared" si="23"/>
        <v>800000</v>
      </c>
      <c r="J41" s="151">
        <f t="shared" si="23"/>
        <v>800000</v>
      </c>
      <c r="K41" s="151">
        <f t="shared" si="23"/>
        <v>800000</v>
      </c>
      <c r="L41" s="151">
        <f t="shared" si="23"/>
        <v>800000</v>
      </c>
      <c r="M41" s="151">
        <f t="shared" si="23"/>
        <v>800000</v>
      </c>
      <c r="N41" s="151">
        <f t="shared" si="23"/>
        <v>800000</v>
      </c>
      <c r="O41" s="151">
        <f t="shared" si="23"/>
        <v>622191</v>
      </c>
      <c r="P41" s="151">
        <f t="shared" si="23"/>
        <v>0</v>
      </c>
      <c r="Q41" s="151">
        <f t="shared" si="23"/>
        <v>0</v>
      </c>
      <c r="R41" s="151">
        <f t="shared" si="23"/>
        <v>0</v>
      </c>
      <c r="S41" s="151">
        <f t="shared" si="23"/>
        <v>0</v>
      </c>
      <c r="T41" s="151">
        <f t="shared" si="23"/>
        <v>0</v>
      </c>
      <c r="U41" s="152">
        <f t="shared" si="23"/>
        <v>0</v>
      </c>
      <c r="V41" s="250">
        <f t="shared" si="23"/>
        <v>0</v>
      </c>
      <c r="W41" s="108">
        <f t="shared" si="23"/>
        <v>52488.865194663405</v>
      </c>
      <c r="X41" s="152">
        <f t="shared" si="23"/>
        <v>52751.30952061713</v>
      </c>
      <c r="Y41" s="152">
        <f t="shared" si="23"/>
        <v>53015.06606823206</v>
      </c>
      <c r="Z41" s="152">
        <f t="shared" si="23"/>
        <v>53280.14139857888</v>
      </c>
      <c r="AA41" s="152">
        <f t="shared" si="23"/>
        <v>53546.542105570436</v>
      </c>
      <c r="AB41" s="152">
        <f t="shared" si="23"/>
        <v>53814.27481609583</v>
      </c>
      <c r="AC41" s="152">
        <f t="shared" si="23"/>
        <v>54083.346190184355</v>
      </c>
      <c r="AD41" s="152">
        <f t="shared" si="23"/>
        <v>54353.7629211396</v>
      </c>
      <c r="AE41" s="152">
        <f t="shared" si="23"/>
        <v>54625.53173573315</v>
      </c>
      <c r="AF41" s="152">
        <f t="shared" si="23"/>
        <v>54898.65939439833</v>
      </c>
      <c r="AG41" s="152">
        <f t="shared" si="23"/>
        <v>55173.15269137919</v>
      </c>
      <c r="AH41" s="152">
        <f t="shared" si="23"/>
        <v>55449.01845484972</v>
      </c>
      <c r="AI41" s="152">
        <f t="shared" si="23"/>
        <v>55726.26354712248</v>
      </c>
      <c r="AJ41" s="152">
        <f t="shared" si="23"/>
        <v>56004.894864842296</v>
      </c>
      <c r="AK41" s="152">
        <f t="shared" si="23"/>
        <v>56284.91933916509</v>
      </c>
      <c r="AL41" s="152">
        <f t="shared" si="23"/>
        <v>56566.34393584728</v>
      </c>
      <c r="AM41" s="152">
        <f t="shared" si="23"/>
        <v>56849.1756555289</v>
      </c>
      <c r="AN41" s="152">
        <f t="shared" si="23"/>
        <v>57133.42153380811</v>
      </c>
      <c r="AO41" s="152">
        <f t="shared" si="23"/>
        <v>57419.08864147961</v>
      </c>
      <c r="AP41" s="152">
        <f t="shared" si="23"/>
        <v>57706.18408468366</v>
      </c>
      <c r="AQ41" s="152">
        <f t="shared" si="23"/>
        <v>57994.71500509977</v>
      </c>
      <c r="AR41" s="152">
        <f t="shared" si="23"/>
        <v>58284.68858012557</v>
      </c>
      <c r="AS41" s="211"/>
    </row>
    <row r="42" spans="1:45" ht="15" customHeight="1">
      <c r="A42" s="56">
        <v>22</v>
      </c>
      <c r="B42" s="57" t="s">
        <v>92</v>
      </c>
      <c r="C42" s="99">
        <f aca="true" t="shared" si="24" ref="C42:V42">+C18+C27+C16</f>
        <v>10583659</v>
      </c>
      <c r="D42" s="99">
        <f t="shared" si="24"/>
        <v>2000000</v>
      </c>
      <c r="E42" s="99">
        <f t="shared" si="24"/>
        <v>1000000</v>
      </c>
      <c r="F42" s="99">
        <f t="shared" si="24"/>
        <v>0</v>
      </c>
      <c r="G42" s="99">
        <f t="shared" si="24"/>
        <v>0</v>
      </c>
      <c r="H42" s="99">
        <f t="shared" si="24"/>
        <v>0</v>
      </c>
      <c r="I42" s="99">
        <f t="shared" si="24"/>
        <v>0</v>
      </c>
      <c r="J42" s="99">
        <f t="shared" si="24"/>
        <v>0</v>
      </c>
      <c r="K42" s="99">
        <f t="shared" si="24"/>
        <v>0</v>
      </c>
      <c r="L42" s="99">
        <f t="shared" si="24"/>
        <v>0</v>
      </c>
      <c r="M42" s="99">
        <f t="shared" si="24"/>
        <v>0</v>
      </c>
      <c r="N42" s="99">
        <f t="shared" si="24"/>
        <v>0</v>
      </c>
      <c r="O42" s="99">
        <f t="shared" si="24"/>
        <v>0</v>
      </c>
      <c r="P42" s="99">
        <f t="shared" si="24"/>
        <v>0</v>
      </c>
      <c r="Q42" s="99">
        <f t="shared" si="24"/>
        <v>0</v>
      </c>
      <c r="R42" s="99">
        <f t="shared" si="24"/>
        <v>0</v>
      </c>
      <c r="S42" s="99">
        <f t="shared" si="24"/>
        <v>0</v>
      </c>
      <c r="T42" s="99">
        <f t="shared" si="24"/>
        <v>0</v>
      </c>
      <c r="U42" s="153">
        <f t="shared" si="24"/>
        <v>0</v>
      </c>
      <c r="V42" s="216">
        <f t="shared" si="24"/>
        <v>0</v>
      </c>
      <c r="W42" s="223">
        <f t="shared" si="17"/>
        <v>0</v>
      </c>
      <c r="X42" s="62">
        <f t="shared" si="17"/>
        <v>0</v>
      </c>
      <c r="Y42" s="62">
        <f t="shared" si="17"/>
        <v>0</v>
      </c>
      <c r="Z42" s="62">
        <f t="shared" si="17"/>
        <v>0</v>
      </c>
      <c r="AA42" s="62">
        <f t="shared" si="17"/>
        <v>0</v>
      </c>
      <c r="AB42" s="62">
        <f t="shared" si="17"/>
        <v>0</v>
      </c>
      <c r="AC42" s="62">
        <f t="shared" si="17"/>
        <v>0</v>
      </c>
      <c r="AD42" s="62">
        <f t="shared" si="17"/>
        <v>0</v>
      </c>
      <c r="AE42" s="62">
        <f t="shared" si="17"/>
        <v>0</v>
      </c>
      <c r="AF42" s="62">
        <f t="shared" si="17"/>
        <v>0</v>
      </c>
      <c r="AG42" s="62">
        <f t="shared" si="17"/>
        <v>0</v>
      </c>
      <c r="AH42" s="62">
        <f t="shared" si="17"/>
        <v>0</v>
      </c>
      <c r="AI42" s="62">
        <f t="shared" si="17"/>
        <v>0</v>
      </c>
      <c r="AJ42" s="62">
        <f t="shared" si="17"/>
        <v>0</v>
      </c>
      <c r="AK42" s="62">
        <f t="shared" si="17"/>
        <v>0</v>
      </c>
      <c r="AL42" s="62">
        <f t="shared" si="17"/>
        <v>0</v>
      </c>
      <c r="AM42" s="62">
        <f aca="true" t="shared" si="25" ref="AM42:AR42">AL42*100.5%</f>
        <v>0</v>
      </c>
      <c r="AN42" s="62">
        <f t="shared" si="25"/>
        <v>0</v>
      </c>
      <c r="AO42" s="62">
        <f t="shared" si="25"/>
        <v>0</v>
      </c>
      <c r="AP42" s="62">
        <f t="shared" si="25"/>
        <v>0</v>
      </c>
      <c r="AQ42" s="62">
        <f t="shared" si="25"/>
        <v>0</v>
      </c>
      <c r="AR42" s="198">
        <f t="shared" si="25"/>
        <v>0</v>
      </c>
      <c r="AS42" s="211"/>
    </row>
    <row r="43" spans="1:45" ht="15" customHeight="1">
      <c r="A43" s="56">
        <v>23</v>
      </c>
      <c r="B43" s="57" t="s">
        <v>93</v>
      </c>
      <c r="C43" s="99">
        <f>+C21+C23</f>
        <v>6431700</v>
      </c>
      <c r="D43" s="154">
        <f>+D21+D23</f>
        <v>5911700</v>
      </c>
      <c r="E43" s="154">
        <f>+E21+E23</f>
        <v>6447700</v>
      </c>
      <c r="F43" s="155">
        <f>+F21+F23</f>
        <v>4159100</v>
      </c>
      <c r="G43" s="156">
        <f>+G21+G23</f>
        <v>2600000</v>
      </c>
      <c r="H43" s="156">
        <f aca="true" t="shared" si="26" ref="H43:AR43">+H21+H23</f>
        <v>1300000</v>
      </c>
      <c r="I43" s="156">
        <f t="shared" si="26"/>
        <v>800000</v>
      </c>
      <c r="J43" s="156">
        <f t="shared" si="26"/>
        <v>800000</v>
      </c>
      <c r="K43" s="156">
        <f t="shared" si="26"/>
        <v>800000</v>
      </c>
      <c r="L43" s="156">
        <f t="shared" si="26"/>
        <v>800000</v>
      </c>
      <c r="M43" s="156">
        <f t="shared" si="26"/>
        <v>800000</v>
      </c>
      <c r="N43" s="156">
        <f t="shared" si="26"/>
        <v>800000</v>
      </c>
      <c r="O43" s="156">
        <f t="shared" si="26"/>
        <v>622191</v>
      </c>
      <c r="P43" s="156">
        <f t="shared" si="26"/>
        <v>0</v>
      </c>
      <c r="Q43" s="156">
        <f t="shared" si="26"/>
        <v>0</v>
      </c>
      <c r="R43" s="156">
        <f t="shared" si="26"/>
        <v>0</v>
      </c>
      <c r="S43" s="156">
        <f t="shared" si="26"/>
        <v>0</v>
      </c>
      <c r="T43" s="156">
        <f t="shared" si="26"/>
        <v>0</v>
      </c>
      <c r="U43" s="207">
        <f t="shared" si="26"/>
        <v>0</v>
      </c>
      <c r="V43" s="216">
        <f t="shared" si="26"/>
        <v>0</v>
      </c>
      <c r="W43" s="235">
        <f t="shared" si="26"/>
        <v>0</v>
      </c>
      <c r="X43" s="156">
        <f t="shared" si="26"/>
        <v>0</v>
      </c>
      <c r="Y43" s="156">
        <f t="shared" si="26"/>
        <v>0</v>
      </c>
      <c r="Z43" s="156">
        <f t="shared" si="26"/>
        <v>0</v>
      </c>
      <c r="AA43" s="156">
        <f t="shared" si="26"/>
        <v>0</v>
      </c>
      <c r="AB43" s="156">
        <f t="shared" si="26"/>
        <v>0</v>
      </c>
      <c r="AC43" s="156">
        <f t="shared" si="26"/>
        <v>0</v>
      </c>
      <c r="AD43" s="156">
        <f t="shared" si="26"/>
        <v>0</v>
      </c>
      <c r="AE43" s="156">
        <f t="shared" si="26"/>
        <v>0</v>
      </c>
      <c r="AF43" s="156">
        <f t="shared" si="26"/>
        <v>0</v>
      </c>
      <c r="AG43" s="156">
        <f t="shared" si="26"/>
        <v>0</v>
      </c>
      <c r="AH43" s="156">
        <f t="shared" si="26"/>
        <v>0</v>
      </c>
      <c r="AI43" s="156">
        <f t="shared" si="26"/>
        <v>0</v>
      </c>
      <c r="AJ43" s="156">
        <f t="shared" si="26"/>
        <v>0</v>
      </c>
      <c r="AK43" s="156">
        <f t="shared" si="26"/>
        <v>0</v>
      </c>
      <c r="AL43" s="156">
        <f t="shared" si="26"/>
        <v>0</v>
      </c>
      <c r="AM43" s="156">
        <f t="shared" si="26"/>
        <v>0</v>
      </c>
      <c r="AN43" s="156">
        <f t="shared" si="26"/>
        <v>0</v>
      </c>
      <c r="AO43" s="156">
        <f t="shared" si="26"/>
        <v>0</v>
      </c>
      <c r="AP43" s="156">
        <f t="shared" si="26"/>
        <v>0</v>
      </c>
      <c r="AQ43" s="156">
        <f t="shared" si="26"/>
        <v>0</v>
      </c>
      <c r="AR43" s="207">
        <f t="shared" si="26"/>
        <v>0</v>
      </c>
      <c r="AS43" s="211"/>
    </row>
    <row r="44" spans="1:45" ht="15" customHeight="1">
      <c r="A44" s="14">
        <v>24</v>
      </c>
      <c r="B44" s="63" t="s">
        <v>94</v>
      </c>
      <c r="C44" s="157">
        <f aca="true" t="shared" si="27" ref="C44:V44">SUM(C45:C50)</f>
        <v>6431700</v>
      </c>
      <c r="D44" s="157">
        <f t="shared" si="27"/>
        <v>5911700</v>
      </c>
      <c r="E44" s="157">
        <f t="shared" si="27"/>
        <v>6447700</v>
      </c>
      <c r="F44" s="157">
        <f t="shared" si="27"/>
        <v>4159100</v>
      </c>
      <c r="G44" s="157">
        <f t="shared" si="27"/>
        <v>2600000</v>
      </c>
      <c r="H44" s="157">
        <f t="shared" si="27"/>
        <v>1300000</v>
      </c>
      <c r="I44" s="157">
        <f t="shared" si="27"/>
        <v>800000</v>
      </c>
      <c r="J44" s="157">
        <f t="shared" si="27"/>
        <v>800000</v>
      </c>
      <c r="K44" s="157">
        <f t="shared" si="27"/>
        <v>800000</v>
      </c>
      <c r="L44" s="157">
        <f t="shared" si="27"/>
        <v>800000</v>
      </c>
      <c r="M44" s="157">
        <f t="shared" si="27"/>
        <v>800000</v>
      </c>
      <c r="N44" s="157">
        <f t="shared" si="27"/>
        <v>800000</v>
      </c>
      <c r="O44" s="157">
        <f t="shared" si="27"/>
        <v>622191</v>
      </c>
      <c r="P44" s="157">
        <f t="shared" si="27"/>
        <v>0</v>
      </c>
      <c r="Q44" s="157">
        <f t="shared" si="27"/>
        <v>0</v>
      </c>
      <c r="R44" s="157">
        <f t="shared" si="27"/>
        <v>0</v>
      </c>
      <c r="S44" s="157">
        <f t="shared" si="27"/>
        <v>0</v>
      </c>
      <c r="T44" s="157">
        <f t="shared" si="27"/>
        <v>0</v>
      </c>
      <c r="U44" s="158">
        <f t="shared" si="27"/>
        <v>0</v>
      </c>
      <c r="V44" s="259">
        <f t="shared" si="27"/>
        <v>0</v>
      </c>
      <c r="W44" s="223">
        <f t="shared" si="17"/>
        <v>0</v>
      </c>
      <c r="X44" s="62">
        <f t="shared" si="17"/>
        <v>0</v>
      </c>
      <c r="Y44" s="62">
        <f t="shared" si="17"/>
        <v>0</v>
      </c>
      <c r="Z44" s="62">
        <f t="shared" si="17"/>
        <v>0</v>
      </c>
      <c r="AA44" s="62">
        <f t="shared" si="17"/>
        <v>0</v>
      </c>
      <c r="AB44" s="62">
        <f t="shared" si="17"/>
        <v>0</v>
      </c>
      <c r="AC44" s="62">
        <f t="shared" si="17"/>
        <v>0</v>
      </c>
      <c r="AD44" s="62">
        <f t="shared" si="17"/>
        <v>0</v>
      </c>
      <c r="AE44" s="62">
        <f t="shared" si="17"/>
        <v>0</v>
      </c>
      <c r="AF44" s="62">
        <f t="shared" si="17"/>
        <v>0</v>
      </c>
      <c r="AG44" s="62">
        <f t="shared" si="17"/>
        <v>0</v>
      </c>
      <c r="AH44" s="62">
        <f t="shared" si="17"/>
        <v>0</v>
      </c>
      <c r="AI44" s="62">
        <f t="shared" si="17"/>
        <v>0</v>
      </c>
      <c r="AJ44" s="62">
        <f t="shared" si="17"/>
        <v>0</v>
      </c>
      <c r="AK44" s="62">
        <f t="shared" si="17"/>
        <v>0</v>
      </c>
      <c r="AL44" s="62">
        <f t="shared" si="17"/>
        <v>0</v>
      </c>
      <c r="AM44" s="62">
        <f aca="true" t="shared" si="28" ref="AM44:AR50">AL44*100.5%</f>
        <v>0</v>
      </c>
      <c r="AN44" s="62">
        <f t="shared" si="28"/>
        <v>0</v>
      </c>
      <c r="AO44" s="62">
        <f t="shared" si="28"/>
        <v>0</v>
      </c>
      <c r="AP44" s="62">
        <f t="shared" si="28"/>
        <v>0</v>
      </c>
      <c r="AQ44" s="62">
        <f t="shared" si="28"/>
        <v>0</v>
      </c>
      <c r="AR44" s="198">
        <f t="shared" si="28"/>
        <v>0</v>
      </c>
      <c r="AS44" s="211"/>
    </row>
    <row r="45" spans="1:45" ht="15" customHeight="1">
      <c r="A45" s="20" t="s">
        <v>50</v>
      </c>
      <c r="B45" s="21" t="s">
        <v>95</v>
      </c>
      <c r="C45" s="159"/>
      <c r="D45" s="160"/>
      <c r="E45" s="160"/>
      <c r="F45" s="160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2"/>
      <c r="V45" s="260"/>
      <c r="W45" s="224">
        <f t="shared" si="17"/>
        <v>0</v>
      </c>
      <c r="X45" s="81">
        <f t="shared" si="17"/>
        <v>0</v>
      </c>
      <c r="Y45" s="81">
        <f t="shared" si="17"/>
        <v>0</v>
      </c>
      <c r="Z45" s="81">
        <f t="shared" si="17"/>
        <v>0</v>
      </c>
      <c r="AA45" s="81">
        <f t="shared" si="17"/>
        <v>0</v>
      </c>
      <c r="AB45" s="81">
        <f t="shared" si="17"/>
        <v>0</v>
      </c>
      <c r="AC45" s="81">
        <f t="shared" si="17"/>
        <v>0</v>
      </c>
      <c r="AD45" s="81">
        <f t="shared" si="17"/>
        <v>0</v>
      </c>
      <c r="AE45" s="81">
        <f t="shared" si="17"/>
        <v>0</v>
      </c>
      <c r="AF45" s="81">
        <f t="shared" si="17"/>
        <v>0</v>
      </c>
      <c r="AG45" s="81">
        <f t="shared" si="17"/>
        <v>0</v>
      </c>
      <c r="AH45" s="81">
        <f t="shared" si="17"/>
        <v>0</v>
      </c>
      <c r="AI45" s="81">
        <f t="shared" si="17"/>
        <v>0</v>
      </c>
      <c r="AJ45" s="81">
        <f t="shared" si="17"/>
        <v>0</v>
      </c>
      <c r="AK45" s="81">
        <f t="shared" si="17"/>
        <v>0</v>
      </c>
      <c r="AL45" s="81">
        <f t="shared" si="17"/>
        <v>0</v>
      </c>
      <c r="AM45" s="81">
        <f t="shared" si="28"/>
        <v>0</v>
      </c>
      <c r="AN45" s="81">
        <f t="shared" si="28"/>
        <v>0</v>
      </c>
      <c r="AO45" s="81">
        <f t="shared" si="28"/>
        <v>0</v>
      </c>
      <c r="AP45" s="81">
        <f t="shared" si="28"/>
        <v>0</v>
      </c>
      <c r="AQ45" s="81">
        <f t="shared" si="28"/>
        <v>0</v>
      </c>
      <c r="AR45" s="199">
        <f t="shared" si="28"/>
        <v>0</v>
      </c>
      <c r="AS45" s="211"/>
    </row>
    <row r="46" spans="1:45" ht="15" customHeight="1">
      <c r="A46" s="20" t="s">
        <v>52</v>
      </c>
      <c r="B46" s="21" t="s">
        <v>96</v>
      </c>
      <c r="C46" s="159"/>
      <c r="D46" s="160"/>
      <c r="E46" s="160"/>
      <c r="F46" s="160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2"/>
      <c r="V46" s="260"/>
      <c r="W46" s="224">
        <f t="shared" si="17"/>
        <v>0</v>
      </c>
      <c r="X46" s="81">
        <f t="shared" si="17"/>
        <v>0</v>
      </c>
      <c r="Y46" s="81">
        <f t="shared" si="17"/>
        <v>0</v>
      </c>
      <c r="Z46" s="81">
        <f t="shared" si="17"/>
        <v>0</v>
      </c>
      <c r="AA46" s="81">
        <f t="shared" si="17"/>
        <v>0</v>
      </c>
      <c r="AB46" s="81">
        <f t="shared" si="17"/>
        <v>0</v>
      </c>
      <c r="AC46" s="81">
        <f t="shared" si="17"/>
        <v>0</v>
      </c>
      <c r="AD46" s="81">
        <f t="shared" si="17"/>
        <v>0</v>
      </c>
      <c r="AE46" s="81">
        <f t="shared" si="17"/>
        <v>0</v>
      </c>
      <c r="AF46" s="81">
        <f t="shared" si="17"/>
        <v>0</v>
      </c>
      <c r="AG46" s="81">
        <f t="shared" si="17"/>
        <v>0</v>
      </c>
      <c r="AH46" s="81">
        <f t="shared" si="17"/>
        <v>0</v>
      </c>
      <c r="AI46" s="81">
        <f t="shared" si="17"/>
        <v>0</v>
      </c>
      <c r="AJ46" s="81">
        <f t="shared" si="17"/>
        <v>0</v>
      </c>
      <c r="AK46" s="81">
        <f t="shared" si="17"/>
        <v>0</v>
      </c>
      <c r="AL46" s="81">
        <f t="shared" si="17"/>
        <v>0</v>
      </c>
      <c r="AM46" s="81">
        <f t="shared" si="28"/>
        <v>0</v>
      </c>
      <c r="AN46" s="81">
        <f t="shared" si="28"/>
        <v>0</v>
      </c>
      <c r="AO46" s="81">
        <f t="shared" si="28"/>
        <v>0</v>
      </c>
      <c r="AP46" s="81">
        <f t="shared" si="28"/>
        <v>0</v>
      </c>
      <c r="AQ46" s="81">
        <f t="shared" si="28"/>
        <v>0</v>
      </c>
      <c r="AR46" s="199">
        <f t="shared" si="28"/>
        <v>0</v>
      </c>
      <c r="AS46" s="211"/>
    </row>
    <row r="47" spans="1:45" ht="15" customHeight="1">
      <c r="A47" s="20" t="s">
        <v>54</v>
      </c>
      <c r="B47" s="21" t="s">
        <v>97</v>
      </c>
      <c r="C47" s="163">
        <f>C21</f>
        <v>6431700</v>
      </c>
      <c r="D47" s="163">
        <f aca="true" t="shared" si="29" ref="D47:AR47">D21</f>
        <v>5911700</v>
      </c>
      <c r="E47" s="163">
        <f t="shared" si="29"/>
        <v>6447700</v>
      </c>
      <c r="F47" s="163">
        <f t="shared" si="29"/>
        <v>4159100</v>
      </c>
      <c r="G47" s="163">
        <f t="shared" si="29"/>
        <v>2600000</v>
      </c>
      <c r="H47" s="163">
        <f t="shared" si="29"/>
        <v>1300000</v>
      </c>
      <c r="I47" s="163">
        <f t="shared" si="29"/>
        <v>800000</v>
      </c>
      <c r="J47" s="163">
        <f t="shared" si="29"/>
        <v>800000</v>
      </c>
      <c r="K47" s="163">
        <f t="shared" si="29"/>
        <v>800000</v>
      </c>
      <c r="L47" s="163">
        <f t="shared" si="29"/>
        <v>800000</v>
      </c>
      <c r="M47" s="163">
        <f t="shared" si="29"/>
        <v>800000</v>
      </c>
      <c r="N47" s="163">
        <f t="shared" si="29"/>
        <v>800000</v>
      </c>
      <c r="O47" s="163">
        <f t="shared" si="29"/>
        <v>622191</v>
      </c>
      <c r="P47" s="163">
        <f t="shared" si="29"/>
        <v>0</v>
      </c>
      <c r="Q47" s="163">
        <f t="shared" si="29"/>
        <v>0</v>
      </c>
      <c r="R47" s="163">
        <f t="shared" si="29"/>
        <v>0</v>
      </c>
      <c r="S47" s="163">
        <f t="shared" si="29"/>
        <v>0</v>
      </c>
      <c r="T47" s="163">
        <f t="shared" si="29"/>
        <v>0</v>
      </c>
      <c r="U47" s="208">
        <f t="shared" si="29"/>
        <v>0</v>
      </c>
      <c r="V47" s="261">
        <f t="shared" si="29"/>
        <v>0</v>
      </c>
      <c r="W47" s="163">
        <f t="shared" si="29"/>
        <v>0</v>
      </c>
      <c r="X47" s="163">
        <f t="shared" si="29"/>
        <v>0</v>
      </c>
      <c r="Y47" s="163">
        <f t="shared" si="29"/>
        <v>0</v>
      </c>
      <c r="Z47" s="163">
        <f t="shared" si="29"/>
        <v>0</v>
      </c>
      <c r="AA47" s="163">
        <f t="shared" si="29"/>
        <v>0</v>
      </c>
      <c r="AB47" s="163">
        <f t="shared" si="29"/>
        <v>0</v>
      </c>
      <c r="AC47" s="163">
        <f t="shared" si="29"/>
        <v>0</v>
      </c>
      <c r="AD47" s="163">
        <f t="shared" si="29"/>
        <v>0</v>
      </c>
      <c r="AE47" s="163">
        <f t="shared" si="29"/>
        <v>0</v>
      </c>
      <c r="AF47" s="163">
        <f t="shared" si="29"/>
        <v>0</v>
      </c>
      <c r="AG47" s="163">
        <f t="shared" si="29"/>
        <v>0</v>
      </c>
      <c r="AH47" s="163">
        <f t="shared" si="29"/>
        <v>0</v>
      </c>
      <c r="AI47" s="163">
        <f t="shared" si="29"/>
        <v>0</v>
      </c>
      <c r="AJ47" s="163">
        <f t="shared" si="29"/>
        <v>0</v>
      </c>
      <c r="AK47" s="163">
        <f t="shared" si="29"/>
        <v>0</v>
      </c>
      <c r="AL47" s="163">
        <f t="shared" si="29"/>
        <v>0</v>
      </c>
      <c r="AM47" s="163">
        <f t="shared" si="29"/>
        <v>0</v>
      </c>
      <c r="AN47" s="163">
        <f t="shared" si="29"/>
        <v>0</v>
      </c>
      <c r="AO47" s="163">
        <f t="shared" si="29"/>
        <v>0</v>
      </c>
      <c r="AP47" s="163">
        <f t="shared" si="29"/>
        <v>0</v>
      </c>
      <c r="AQ47" s="163">
        <f t="shared" si="29"/>
        <v>0</v>
      </c>
      <c r="AR47" s="208">
        <f t="shared" si="29"/>
        <v>0</v>
      </c>
      <c r="AS47" s="211"/>
    </row>
    <row r="48" spans="1:45" ht="15" customHeight="1">
      <c r="A48" s="20" t="s">
        <v>60</v>
      </c>
      <c r="B48" s="21" t="s">
        <v>98</v>
      </c>
      <c r="C48" s="163"/>
      <c r="D48" s="164"/>
      <c r="E48" s="164"/>
      <c r="F48" s="160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6"/>
      <c r="V48" s="261"/>
      <c r="W48" s="224">
        <f t="shared" si="17"/>
        <v>0</v>
      </c>
      <c r="X48" s="81">
        <f t="shared" si="17"/>
        <v>0</v>
      </c>
      <c r="Y48" s="81">
        <f t="shared" si="17"/>
        <v>0</v>
      </c>
      <c r="Z48" s="81">
        <f t="shared" si="17"/>
        <v>0</v>
      </c>
      <c r="AA48" s="81">
        <f t="shared" si="17"/>
        <v>0</v>
      </c>
      <c r="AB48" s="81">
        <f t="shared" si="17"/>
        <v>0</v>
      </c>
      <c r="AC48" s="81">
        <f t="shared" si="17"/>
        <v>0</v>
      </c>
      <c r="AD48" s="81">
        <f t="shared" si="17"/>
        <v>0</v>
      </c>
      <c r="AE48" s="81">
        <f t="shared" si="17"/>
        <v>0</v>
      </c>
      <c r="AF48" s="81">
        <f t="shared" si="17"/>
        <v>0</v>
      </c>
      <c r="AG48" s="81">
        <f t="shared" si="17"/>
        <v>0</v>
      </c>
      <c r="AH48" s="81">
        <f t="shared" si="17"/>
        <v>0</v>
      </c>
      <c r="AI48" s="81">
        <f t="shared" si="17"/>
        <v>0</v>
      </c>
      <c r="AJ48" s="81">
        <f t="shared" si="17"/>
        <v>0</v>
      </c>
      <c r="AK48" s="81">
        <f t="shared" si="17"/>
        <v>0</v>
      </c>
      <c r="AL48" s="81">
        <f t="shared" si="17"/>
        <v>0</v>
      </c>
      <c r="AM48" s="81">
        <f t="shared" si="28"/>
        <v>0</v>
      </c>
      <c r="AN48" s="81">
        <f t="shared" si="28"/>
        <v>0</v>
      </c>
      <c r="AO48" s="81">
        <f t="shared" si="28"/>
        <v>0</v>
      </c>
      <c r="AP48" s="81">
        <f t="shared" si="28"/>
        <v>0</v>
      </c>
      <c r="AQ48" s="81">
        <f t="shared" si="28"/>
        <v>0</v>
      </c>
      <c r="AR48" s="199">
        <f t="shared" si="28"/>
        <v>0</v>
      </c>
      <c r="AS48" s="211"/>
    </row>
    <row r="49" spans="1:45" ht="15" customHeight="1">
      <c r="A49" s="20" t="s">
        <v>62</v>
      </c>
      <c r="B49" s="21" t="s">
        <v>99</v>
      </c>
      <c r="C49" s="163"/>
      <c r="D49" s="164"/>
      <c r="E49" s="164"/>
      <c r="F49" s="164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8"/>
      <c r="V49" s="262"/>
      <c r="W49" s="224">
        <f t="shared" si="17"/>
        <v>0</v>
      </c>
      <c r="X49" s="81">
        <f t="shared" si="17"/>
        <v>0</v>
      </c>
      <c r="Y49" s="81">
        <f t="shared" si="17"/>
        <v>0</v>
      </c>
      <c r="Z49" s="81">
        <f t="shared" si="17"/>
        <v>0</v>
      </c>
      <c r="AA49" s="81">
        <f t="shared" si="17"/>
        <v>0</v>
      </c>
      <c r="AB49" s="81">
        <f t="shared" si="17"/>
        <v>0</v>
      </c>
      <c r="AC49" s="81">
        <f t="shared" si="17"/>
        <v>0</v>
      </c>
      <c r="AD49" s="81">
        <f t="shared" si="17"/>
        <v>0</v>
      </c>
      <c r="AE49" s="81">
        <f t="shared" si="17"/>
        <v>0</v>
      </c>
      <c r="AF49" s="81">
        <f t="shared" si="17"/>
        <v>0</v>
      </c>
      <c r="AG49" s="81">
        <f t="shared" si="17"/>
        <v>0</v>
      </c>
      <c r="AH49" s="81">
        <f t="shared" si="17"/>
        <v>0</v>
      </c>
      <c r="AI49" s="81">
        <f t="shared" si="17"/>
        <v>0</v>
      </c>
      <c r="AJ49" s="81">
        <f t="shared" si="17"/>
        <v>0</v>
      </c>
      <c r="AK49" s="81">
        <f t="shared" si="17"/>
        <v>0</v>
      </c>
      <c r="AL49" s="81">
        <f t="shared" si="17"/>
        <v>0</v>
      </c>
      <c r="AM49" s="81">
        <f t="shared" si="28"/>
        <v>0</v>
      </c>
      <c r="AN49" s="81">
        <f t="shared" si="28"/>
        <v>0</v>
      </c>
      <c r="AO49" s="81">
        <f t="shared" si="28"/>
        <v>0</v>
      </c>
      <c r="AP49" s="81">
        <f t="shared" si="28"/>
        <v>0</v>
      </c>
      <c r="AQ49" s="81">
        <f t="shared" si="28"/>
        <v>0</v>
      </c>
      <c r="AR49" s="199">
        <f t="shared" si="28"/>
        <v>0</v>
      </c>
      <c r="AS49" s="211"/>
    </row>
    <row r="50" spans="1:45" ht="15" customHeight="1">
      <c r="A50" s="27" t="s">
        <v>100</v>
      </c>
      <c r="B50" s="28" t="s">
        <v>101</v>
      </c>
      <c r="C50" s="169"/>
      <c r="D50" s="170"/>
      <c r="E50" s="170"/>
      <c r="F50" s="170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2"/>
      <c r="V50" s="263"/>
      <c r="W50" s="224">
        <f t="shared" si="17"/>
        <v>0</v>
      </c>
      <c r="X50" s="81">
        <f t="shared" si="17"/>
        <v>0</v>
      </c>
      <c r="Y50" s="81">
        <f t="shared" si="17"/>
        <v>0</v>
      </c>
      <c r="Z50" s="81">
        <f t="shared" si="17"/>
        <v>0</v>
      </c>
      <c r="AA50" s="81">
        <f t="shared" si="17"/>
        <v>0</v>
      </c>
      <c r="AB50" s="81">
        <f t="shared" si="17"/>
        <v>0</v>
      </c>
      <c r="AC50" s="81">
        <f t="shared" si="17"/>
        <v>0</v>
      </c>
      <c r="AD50" s="81">
        <f t="shared" si="17"/>
        <v>0</v>
      </c>
      <c r="AE50" s="81">
        <f t="shared" si="17"/>
        <v>0</v>
      </c>
      <c r="AF50" s="81">
        <f t="shared" si="17"/>
        <v>0</v>
      </c>
      <c r="AG50" s="81">
        <f t="shared" si="17"/>
        <v>0</v>
      </c>
      <c r="AH50" s="81">
        <f t="shared" si="17"/>
        <v>0</v>
      </c>
      <c r="AI50" s="81">
        <f t="shared" si="17"/>
        <v>0</v>
      </c>
      <c r="AJ50" s="81">
        <f t="shared" si="17"/>
        <v>0</v>
      </c>
      <c r="AK50" s="81">
        <f t="shared" si="17"/>
        <v>0</v>
      </c>
      <c r="AL50" s="81">
        <f t="shared" si="17"/>
        <v>0</v>
      </c>
      <c r="AM50" s="81">
        <f t="shared" si="28"/>
        <v>0</v>
      </c>
      <c r="AN50" s="81">
        <f t="shared" si="28"/>
        <v>0</v>
      </c>
      <c r="AO50" s="81">
        <f t="shared" si="28"/>
        <v>0</v>
      </c>
      <c r="AP50" s="81">
        <f t="shared" si="28"/>
        <v>0</v>
      </c>
      <c r="AQ50" s="81">
        <f t="shared" si="28"/>
        <v>0</v>
      </c>
      <c r="AR50" s="199">
        <f t="shared" si="28"/>
        <v>0</v>
      </c>
      <c r="AS50" s="211"/>
    </row>
    <row r="51" spans="1:45" ht="15" customHeight="1">
      <c r="A51" s="173"/>
      <c r="B51" s="174" t="s">
        <v>102</v>
      </c>
      <c r="C51" s="175"/>
      <c r="D51" s="176"/>
      <c r="E51" s="176"/>
      <c r="F51" s="176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8"/>
      <c r="V51" s="264"/>
      <c r="W51" s="236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209"/>
      <c r="AS51" s="211"/>
    </row>
    <row r="52" spans="1:45" ht="15" customHeight="1">
      <c r="A52" s="180"/>
      <c r="B52" s="181" t="s">
        <v>103</v>
      </c>
      <c r="C52" s="182">
        <v>1171468</v>
      </c>
      <c r="D52" s="183"/>
      <c r="E52" s="183"/>
      <c r="F52" s="184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6"/>
      <c r="V52" s="265"/>
      <c r="W52" s="23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79"/>
      <c r="AM52" s="179"/>
      <c r="AN52" s="179"/>
      <c r="AO52" s="179"/>
      <c r="AP52" s="179"/>
      <c r="AQ52" s="179"/>
      <c r="AR52" s="209"/>
      <c r="AS52" s="211"/>
    </row>
    <row r="53" spans="1:22" ht="14.25">
      <c r="A53" s="188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</row>
    <row r="54" spans="1:7" ht="14.25">
      <c r="A54" s="295" t="s">
        <v>104</v>
      </c>
      <c r="B54" s="295"/>
      <c r="C54" s="295"/>
      <c r="D54" s="295"/>
      <c r="E54" s="295"/>
      <c r="F54" s="295"/>
      <c r="G54" s="295"/>
    </row>
    <row r="55" spans="1:7" ht="14.25">
      <c r="A55" s="296" t="s">
        <v>105</v>
      </c>
      <c r="B55" s="296"/>
      <c r="C55" s="296"/>
      <c r="D55" s="296"/>
      <c r="E55" s="296"/>
      <c r="F55" s="296"/>
      <c r="G55" s="296"/>
    </row>
    <row r="56" spans="1:22" ht="14.25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</row>
    <row r="57" spans="1:22" ht="14.25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</row>
    <row r="58" spans="1:22" ht="14.25">
      <c r="A58" s="190"/>
      <c r="B58" s="190"/>
      <c r="C58" s="191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</row>
    <row r="59" spans="1:22" ht="14.25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</row>
    <row r="60" spans="1:22" ht="14.25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</row>
    <row r="61" spans="1:22" ht="14.25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</row>
    <row r="62" spans="1:22" ht="14.25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</row>
    <row r="63" spans="1:22" ht="14.25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</row>
    <row r="64" spans="1:22" ht="14.25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</row>
    <row r="65" spans="1:22" ht="14.25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</row>
    <row r="66" spans="1:22" ht="14.25">
      <c r="A66" s="190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</row>
    <row r="68" spans="1:7" ht="18.75">
      <c r="A68" s="291"/>
      <c r="B68" s="297"/>
      <c r="C68" s="297"/>
      <c r="D68" s="297"/>
      <c r="E68" s="297"/>
      <c r="F68" s="297"/>
      <c r="G68" s="297"/>
    </row>
    <row r="69" spans="1:7" ht="59.25" customHeight="1">
      <c r="A69" s="291"/>
      <c r="B69" s="292"/>
      <c r="C69" s="292"/>
      <c r="D69" s="292"/>
      <c r="E69" s="292"/>
      <c r="F69" s="292"/>
      <c r="G69" s="292"/>
    </row>
    <row r="70" spans="1:7" ht="18.75">
      <c r="A70" s="291"/>
      <c r="B70" s="292"/>
      <c r="C70" s="292"/>
      <c r="D70" s="292"/>
      <c r="E70" s="292"/>
      <c r="F70" s="292"/>
      <c r="G70" s="292"/>
    </row>
    <row r="71" spans="1:7" ht="18.75">
      <c r="A71" s="291"/>
      <c r="B71" s="292"/>
      <c r="C71" s="292"/>
      <c r="D71" s="292"/>
      <c r="E71" s="292"/>
      <c r="F71" s="292"/>
      <c r="G71" s="292"/>
    </row>
    <row r="72" spans="1:7" ht="18.75">
      <c r="A72" s="291"/>
      <c r="B72" s="292"/>
      <c r="C72" s="292"/>
      <c r="D72" s="292"/>
      <c r="E72" s="292"/>
      <c r="F72" s="292"/>
      <c r="G72" s="292"/>
    </row>
    <row r="73" spans="1:7" ht="18.75">
      <c r="A73" s="291"/>
      <c r="B73" s="292"/>
      <c r="C73" s="292"/>
      <c r="D73" s="292"/>
      <c r="E73" s="292"/>
      <c r="F73" s="292"/>
      <c r="G73" s="292"/>
    </row>
    <row r="74" spans="1:7" ht="18.75">
      <c r="A74" s="291"/>
      <c r="B74" s="292"/>
      <c r="C74" s="292"/>
      <c r="D74" s="292"/>
      <c r="E74" s="292"/>
      <c r="F74" s="292"/>
      <c r="G74" s="292"/>
    </row>
    <row r="75" spans="1:7" ht="18.75">
      <c r="A75" s="291"/>
      <c r="B75" s="292"/>
      <c r="C75" s="292"/>
      <c r="D75" s="292"/>
      <c r="E75" s="292"/>
      <c r="F75" s="292"/>
      <c r="G75" s="292"/>
    </row>
    <row r="76" spans="1:68" s="192" customFormat="1" ht="18.75">
      <c r="A76" s="293"/>
      <c r="B76" s="294"/>
      <c r="C76" s="294"/>
      <c r="D76" s="294"/>
      <c r="E76" s="294"/>
      <c r="F76" s="294"/>
      <c r="G76" s="294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</row>
    <row r="77" spans="1:7" ht="18.75">
      <c r="A77" s="291"/>
      <c r="B77" s="292"/>
      <c r="C77" s="292"/>
      <c r="D77" s="292"/>
      <c r="E77" s="292"/>
      <c r="F77" s="292"/>
      <c r="G77" s="292"/>
    </row>
    <row r="78" spans="1:7" ht="18.75">
      <c r="A78" s="291"/>
      <c r="B78" s="292"/>
      <c r="C78" s="292"/>
      <c r="D78" s="292"/>
      <c r="E78" s="292"/>
      <c r="F78" s="292"/>
      <c r="G78" s="292"/>
    </row>
    <row r="79" spans="1:7" ht="18.75">
      <c r="A79" s="291"/>
      <c r="B79" s="292"/>
      <c r="C79" s="292"/>
      <c r="D79" s="292"/>
      <c r="E79" s="292"/>
      <c r="F79" s="292"/>
      <c r="G79" s="292"/>
    </row>
    <row r="80" spans="1:7" ht="18.75">
      <c r="A80" s="291"/>
      <c r="B80" s="292"/>
      <c r="C80" s="292"/>
      <c r="D80" s="292"/>
      <c r="E80" s="292"/>
      <c r="F80" s="292"/>
      <c r="G80" s="292"/>
    </row>
    <row r="81" spans="1:7" ht="18.75">
      <c r="A81" s="291"/>
      <c r="B81" s="292"/>
      <c r="C81" s="292"/>
      <c r="D81" s="292"/>
      <c r="E81" s="292"/>
      <c r="F81" s="292"/>
      <c r="G81" s="292"/>
    </row>
    <row r="82" spans="1:7" ht="18.75">
      <c r="A82" s="291"/>
      <c r="B82" s="292"/>
      <c r="C82" s="292"/>
      <c r="D82" s="292"/>
      <c r="E82" s="292"/>
      <c r="F82" s="292"/>
      <c r="G82" s="292"/>
    </row>
    <row r="83" spans="1:7" ht="18.75">
      <c r="A83" s="291"/>
      <c r="B83" s="292"/>
      <c r="C83" s="292"/>
      <c r="D83" s="292"/>
      <c r="E83" s="292"/>
      <c r="F83" s="292"/>
      <c r="G83" s="292"/>
    </row>
    <row r="84" spans="1:7" ht="18.75">
      <c r="A84" s="291"/>
      <c r="B84" s="292"/>
      <c r="C84" s="292"/>
      <c r="D84" s="292"/>
      <c r="E84" s="292"/>
      <c r="F84" s="292"/>
      <c r="G84" s="292"/>
    </row>
    <row r="85" spans="1:22" ht="15">
      <c r="A85" s="193"/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</row>
    <row r="86" spans="1:22" ht="15">
      <c r="A86" s="193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</row>
  </sheetData>
  <sheetProtection/>
  <mergeCells count="19">
    <mergeCell ref="A72:G72"/>
    <mergeCell ref="A73:G73"/>
    <mergeCell ref="A74:G74"/>
    <mergeCell ref="A54:G54"/>
    <mergeCell ref="A55:G55"/>
    <mergeCell ref="A68:G68"/>
    <mergeCell ref="A69:G69"/>
    <mergeCell ref="A70:G70"/>
    <mergeCell ref="A71:G71"/>
    <mergeCell ref="A75:G75"/>
    <mergeCell ref="A76:G76"/>
    <mergeCell ref="A84:G84"/>
    <mergeCell ref="A78:G78"/>
    <mergeCell ref="A79:G79"/>
    <mergeCell ref="A80:G80"/>
    <mergeCell ref="A81:G81"/>
    <mergeCell ref="A82:G82"/>
    <mergeCell ref="A83:G83"/>
    <mergeCell ref="A77:G77"/>
  </mergeCells>
  <hyperlinks>
    <hyperlink ref="B9" r:id="rId1" display="_edn2"/>
    <hyperlink ref="B10" r:id="rId2" display="_edn3"/>
    <hyperlink ref="B11" r:id="rId3" display="_edn4"/>
    <hyperlink ref="B14" r:id="rId4" display="_edn5"/>
    <hyperlink ref="B18" r:id="rId5" display="_edn6"/>
    <hyperlink ref="B25" r:id="rId6" display="_edn7"/>
    <hyperlink ref="B27" r:id="rId7" display="_edn8"/>
    <hyperlink ref="B28" r:id="rId8" display="_edn9"/>
    <hyperlink ref="B30" r:id="rId9" display="_edn10"/>
    <hyperlink ref="B31" r:id="rId10" display="_edn11"/>
    <hyperlink ref="B33" r:id="rId11" display="_edn12"/>
    <hyperlink ref="B34" r:id="rId12" display="_edn13"/>
    <hyperlink ref="B35" r:id="rId13" display="_edn14"/>
    <hyperlink ref="B36" r:id="rId14" display="_edn15"/>
    <hyperlink ref="B37" r:id="rId15" display="_edn16"/>
    <hyperlink ref="B38" r:id="rId16" display="_edn17"/>
    <hyperlink ref="B5" r:id="rId17" display="_edn1"/>
  </hyperlinks>
  <printOptions/>
  <pageMargins left="0.1968503937007874" right="0.1968503937007874" top="0.15748031496062992" bottom="0.15748031496062992" header="0.31496062992125984" footer="0.31496062992125984"/>
  <pageSetup horizontalDpi="300" verticalDpi="300" orientation="portrait" paperSize="9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bniedzwiecka</dc:creator>
  <cp:keywords/>
  <dc:description/>
  <cp:lastModifiedBy>JA</cp:lastModifiedBy>
  <cp:lastPrinted>2010-11-19T07:57:49Z</cp:lastPrinted>
  <dcterms:created xsi:type="dcterms:W3CDTF">2010-11-18T07:31:35Z</dcterms:created>
  <dcterms:modified xsi:type="dcterms:W3CDTF">2011-04-11T16:15:14Z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